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8055" firstSheet="3" activeTab="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5" l="1"/>
  <c r="C67" i="5"/>
  <c r="D67" i="5"/>
  <c r="E67" i="5"/>
  <c r="C47" i="1"/>
  <c r="B47" i="1"/>
  <c r="B17" i="1"/>
  <c r="C17" i="1"/>
  <c r="B25" i="1"/>
  <c r="C25" i="1"/>
  <c r="B31" i="1"/>
  <c r="C31" i="1"/>
  <c r="E19" i="1"/>
  <c r="F19" i="1"/>
  <c r="E23" i="1"/>
  <c r="F23" i="1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8" i="6"/>
  <c r="G13" i="6"/>
  <c r="G14" i="6"/>
  <c r="G15" i="6"/>
  <c r="G16" i="6"/>
  <c r="G17" i="6"/>
  <c r="G10" i="6"/>
  <c r="G9" i="5"/>
  <c r="G10" i="5"/>
  <c r="G11" i="5"/>
  <c r="G12" i="5"/>
  <c r="G13" i="5"/>
  <c r="G14" i="5"/>
  <c r="G16" i="5"/>
  <c r="G28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19" i="7"/>
  <c r="R3" i="25" s="1"/>
  <c r="C9" i="7"/>
  <c r="C19" i="7"/>
  <c r="Q3" i="25" s="1"/>
  <c r="B9" i="7"/>
  <c r="B19" i="7"/>
  <c r="P3" i="25" s="1"/>
  <c r="U3" i="25"/>
  <c r="T3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8" i="5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W3" i="17" s="1"/>
  <c r="H14" i="3"/>
  <c r="H20" i="3" s="1"/>
  <c r="V5" i="17" s="1"/>
  <c r="G14" i="3"/>
  <c r="E14" i="3"/>
  <c r="S4" i="17" s="1"/>
  <c r="K8" i="3"/>
  <c r="J8" i="3"/>
  <c r="X3" i="17" s="1"/>
  <c r="H8" i="3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C27" i="2"/>
  <c r="Q15" i="16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S17" i="16"/>
  <c r="P17" i="16"/>
  <c r="R15" i="16"/>
  <c r="S15" i="16"/>
  <c r="V15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T13" i="16"/>
  <c r="C8" i="2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P2" i="25"/>
  <c r="U2" i="25"/>
  <c r="C29" i="7" l="1"/>
  <c r="Q4" i="25" s="1"/>
  <c r="T2" i="25"/>
  <c r="I20" i="3"/>
  <c r="W5" i="17" s="1"/>
  <c r="S2" i="25"/>
  <c r="D29" i="7"/>
  <c r="R4" i="25" s="1"/>
  <c r="S14" i="16"/>
  <c r="K20" i="3"/>
  <c r="Y5" i="17" s="1"/>
  <c r="B29" i="7"/>
  <c r="P4" i="25" s="1"/>
  <c r="E20" i="3"/>
  <c r="S5" i="17" s="1"/>
  <c r="U3" i="17"/>
  <c r="Q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<sst xmlns="http://schemas.openxmlformats.org/spreadsheetml/2006/main" count="4243" uniqueCount="3305">
  <si>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</si>
  <si>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</si>
  <si>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</si>
  <si>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</si>
  <si>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</si>
  <si>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</si>
  <si>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</si>
  <si>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</si>
  <si>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</si>
  <si>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</si>
  <si>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</si>
  <si>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</si>
  <si>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</si>
  <si>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</si>
  <si>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</si>
  <si>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</si>
  <si>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</si>
  <si>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</si>
  <si>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</si>
  <si>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</si>
  <si>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</si>
  <si>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</si>
  <si>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</si>
  <si>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</si>
  <si>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</si>
  <si>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</si>
  <si>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</si>
  <si>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</si>
  <si>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</si>
  <si>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</si>
  <si>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</si>
  <si>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</si>
  <si>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</si>
  <si>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</si>
  <si>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</si>
  <si>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</si>
  <si>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</si>
  <si>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</si>
  <si>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</si>
  <si>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</si>
  <si>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</si>
  <si>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</si>
  <si>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</si>
  <si>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</si>
  <si>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</si>
  <si>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</si>
  <si>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</si>
  <si>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</si>
  <si>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</si>
  <si>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</si>
  <si>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</si>
  <si>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</si>
  <si>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</si>
  <si>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</si>
  <si>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</si>
  <si>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</si>
  <si>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</si>
  <si>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</si>
  <si>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</si>
  <si>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</si>
  <si>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</si>
  <si>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</si>
  <si>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</si>
  <si>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</si>
  <si>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</si>
  <si>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</si>
  <si>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</si>
  <si>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</si>
  <si>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</si>
  <si>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</si>
  <si>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</si>
  <si>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</si>
  <si>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</si>
  <si>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</si>
  <si>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</si>
  <si>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</si>
  <si>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</si>
  <si>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</si>
  <si>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</si>
  <si>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</si>
  <si>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</si>
  <si>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</si>
  <si>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</si>
  <si>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</si>
  <si>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</si>
  <si>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</si>
  <si>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</si>
  <si>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</si>
  <si>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</si>
  <si>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</si>
  <si>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</si>
  <si>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</si>
  <si>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</si>
  <si>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</si>
  <si>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</si>
  <si>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</si>
  <si>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</si>
  <si>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</si>
  <si>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</si>
  <si>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</si>
  <si>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</si>
  <si>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</si>
  <si>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</si>
  <si>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</si>
  <si>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</si>
  <si>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</si>
  <si>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</si>
  <si>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</si>
  <si>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</si>
  <si>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</si>
  <si>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</si>
  <si>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</si>
  <si>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</si>
  <si>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</si>
  <si>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</si>
  <si>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</si>
  <si>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</si>
  <si>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</si>
  <si>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</si>
  <si>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</si>
  <si>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</si>
  <si>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</si>
  <si>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</si>
  <si>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</si>
  <si>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</si>
  <si>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</si>
  <si>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</si>
  <si>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</si>
  <si>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</si>
  <si>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</si>
  <si>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</si>
  <si>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</si>
  <si>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</si>
  <si>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</si>
  <si>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</si>
  <si>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</si>
  <si>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</si>
  <si>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</si>
  <si>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</si>
  <si>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</si>
  <si>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</si>
  <si>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</si>
  <si>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</si>
  <si>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</si>
  <si>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</si>
  <si>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</si>
  <si>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</si>
  <si>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</si>
  <si>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</si>
  <si>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</si>
  <si>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</si>
  <si>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</si>
  <si>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</si>
  <si>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</si>
  <si>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</si>
  <si>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</si>
  <si>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</si>
  <si>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</si>
  <si>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</si>
  <si>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</si>
  <si>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</si>
  <si>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</si>
  <si>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</si>
  <si>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</si>
  <si>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</si>
  <si>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</si>
  <si>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</si>
  <si>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</si>
  <si>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</si>
  <si>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</si>
  <si>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</si>
  <si>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</si>
  <si>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</si>
  <si>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</si>
  <si>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</si>
  <si>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</si>
  <si>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</si>
  <si>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</si>
  <si>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</si>
  <si>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</si>
  <si>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</si>
  <si>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</si>
  <si>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</si>
  <si>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</si>
  <si>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</si>
  <si>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</si>
  <si>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</si>
  <si>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</si>
  <si>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</si>
  <si>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</si>
  <si>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</si>
  <si>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</si>
  <si>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</si>
  <si>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</si>
  <si>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</si>
  <si>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</si>
  <si>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</si>
  <si>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</si>
  <si>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</si>
  <si>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</si>
  <si>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</si>
  <si>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</si>
  <si>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</si>
  <si>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</si>
  <si>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</si>
  <si>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</si>
  <si>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</si>
  <si>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</si>
  <si>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</si>
  <si>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</si>
  <si>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</si>
  <si>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</si>
  <si>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</si>
  <si>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</si>
  <si>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</si>
  <si>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</si>
  <si>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</si>
  <si>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</si>
  <si>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</si>
  <si>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</si>
  <si>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</si>
  <si>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</si>
  <si>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</si>
  <si>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</si>
  <si>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</si>
  <si>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</si>
  <si>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</si>
  <si>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</si>
  <si>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</si>
  <si>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</si>
  <si>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</si>
  <si>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</si>
  <si>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</si>
  <si>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</si>
  <si>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</si>
  <si>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</si>
  <si>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</si>
  <si>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</si>
  <si>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</si>
  <si>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</si>
  <si>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</si>
  <si>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</si>
  <si>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</si>
  <si>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</si>
  <si>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</si>
  <si>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</si>
  <si>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</si>
  <si>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</si>
  <si>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</si>
  <si>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</si>
  <si>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</si>
  <si>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</si>
  <si>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</si>
  <si>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</si>
  <si>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</si>
  <si>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</si>
  <si>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</si>
  <si>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</si>
  <si>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</si>
  <si>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</si>
  <si>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</si>
  <si>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</si>
  <si>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</si>
  <si>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</si>
  <si>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</si>
  <si>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</si>
  <si>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</si>
  <si>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</si>
  <si>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</si>
  <si>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</si>
  <si>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</si>
  <si>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</si>
  <si>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</si>
  <si>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</si>
  <si>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</si>
  <si>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</si>
  <si>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</si>
  <si>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</si>
  <si>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</si>
  <si>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</si>
  <si>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</si>
  <si>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</si>
  <si>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</si>
  <si>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</si>
  <si>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</si>
  <si>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</si>
  <si>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</si>
  <si>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</si>
  <si>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</si>
  <si>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</si>
  <si>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</si>
  <si>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</si>
  <si>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</si>
  <si>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</si>
  <si>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</si>
  <si>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</si>
  <si>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</si>
  <si>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</si>
  <si>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</si>
  <si>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</si>
  <si>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</si>
  <si>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</si>
  <si>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</si>
  <si>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</si>
  <si>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</si>
  <si>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</si>
  <si>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</si>
  <si>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</si>
  <si>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</si>
  <si>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</si>
  <si>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</si>
  <si>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</si>
  <si>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</si>
  <si>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</si>
  <si>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</si>
  <si>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</si>
  <si>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</si>
  <si>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</si>
  <si>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</si>
  <si>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</si>
  <si>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</si>
  <si>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</si>
  <si>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</si>
  <si>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</si>
  <si>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</si>
  <si>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</si>
  <si>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</si>
  <si>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</si>
  <si>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</si>
  <si>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</si>
  <si>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</si>
  <si>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</si>
  <si>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</si>
  <si>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</si>
  <si>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</si>
  <si>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</si>
  <si>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</si>
  <si>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</si>
  <si>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</si>
  <si>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</si>
  <si>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</si>
  <si>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</si>
  <si>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</si>
  <si>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</si>
  <si>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</si>
  <si>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</si>
  <si>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</si>
  <si>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</si>
  <si>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</si>
  <si>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</si>
  <si>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</si>
  <si>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</si>
  <si>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</si>
  <si>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</si>
  <si>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</si>
  <si>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</si>
  <si>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</si>
  <si>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</si>
  <si>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</si>
  <si>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</si>
  <si>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</si>
  <si>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</si>
  <si>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</si>
  <si>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</si>
  <si>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</si>
  <si>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</si>
  <si>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</si>
  <si>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</si>
  <si>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</si>
  <si>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</si>
  <si>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</si>
  <si>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</si>
  <si>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</si>
  <si>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</si>
  <si>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</si>
  <si>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</si>
  <si>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</si>
  <si>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</si>
  <si>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</si>
  <si>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</si>
  <si>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</si>
  <si>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</si>
  <si>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</si>
  <si>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</si>
  <si>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</si>
  <si>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</si>
  <si>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</si>
  <si>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</si>
  <si>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</si>
  <si>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</si>
  <si>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</si>
  <si>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</si>
  <si>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</si>
  <si>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</si>
  <si>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</si>
  <si>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</si>
  <si>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</si>
  <si>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</si>
  <si>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</si>
  <si>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</si>
  <si>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</si>
  <si>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</si>
  <si>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</si>
  <si>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</si>
  <si>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</si>
  <si>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</si>
  <si>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</si>
  <si>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</si>
  <si>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</si>
  <si>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</si>
  <si>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</si>
  <si>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</si>
  <si>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</si>
  <si>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</si>
  <si>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</si>
  <si>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</si>
  <si>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</si>
  <si>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</si>
  <si>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</si>
  <si>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</si>
  <si>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</si>
  <si>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</si>
  <si>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</si>
  <si>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</si>
  <si>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</si>
  <si>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</si>
  <si>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</si>
  <si>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</si>
  <si>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</si>
  <si>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</si>
  <si>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</si>
  <si>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</si>
  <si>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</si>
  <si>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</si>
  <si>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</si>
  <si>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</si>
  <si>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</si>
  <si>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</si>
  <si>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</si>
  <si>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</si>
  <si>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</si>
  <si>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</si>
  <si>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</si>
  <si>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</si>
  <si>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</si>
  <si>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</si>
  <si>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</si>
  <si>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</si>
  <si>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</si>
  <si>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</si>
  <si>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</si>
  <si>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</si>
  <si>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</si>
  <si>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</si>
  <si>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</si>
  <si>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</si>
  <si>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</si>
  <si>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</si>
  <si>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</si>
  <si>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</si>
  <si>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</si>
  <si>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</si>
  <si>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</si>
  <si>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</si>
  <si>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</si>
  <si>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</si>
  <si>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</si>
  <si>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</si>
  <si>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</si>
  <si>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</si>
  <si>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</si>
  <si>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</si>
  <si>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</si>
  <si>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</si>
  <si>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</si>
  <si>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</si>
  <si>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</si>
  <si>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</si>
  <si>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</si>
  <si>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</si>
  <si>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</si>
  <si>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</si>
  <si>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</si>
  <si>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</si>
  <si>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</si>
  <si>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</si>
  <si>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</si>
  <si>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</si>
  <si>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</si>
  <si>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</si>
  <si>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</si>
  <si>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</si>
  <si>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</si>
  <si>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</si>
  <si>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</si>
  <si>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</si>
  <si>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</si>
  <si>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</si>
  <si>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</si>
  <si>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</si>
  <si>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</si>
  <si>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</si>
  <si>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</si>
  <si>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</si>
  <si>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</si>
  <si>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</si>
  <si>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</si>
  <si>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</si>
  <si>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</si>
  <si>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</si>
  <si>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</si>
  <si>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</si>
  <si>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</si>
  <si>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</si>
  <si>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</si>
  <si>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</si>
  <si>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</si>
  <si>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</si>
  <si>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</si>
  <si>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</si>
  <si>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</si>
  <si>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</si>
  <si>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</si>
  <si>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</si>
  <si>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</si>
  <si>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</si>
  <si>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</si>
  <si>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</si>
  <si>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</si>
  <si>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</si>
  <si>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</si>
  <si>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</si>
  <si>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</si>
  <si>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</si>
  <si>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</si>
  <si>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</si>
  <si>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</si>
  <si>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</si>
  <si>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</si>
  <si>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</si>
  <si>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</si>
  <si>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</si>
  <si>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</si>
  <si>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</si>
  <si>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</si>
  <si>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</si>
  <si>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</si>
  <si>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</si>
  <si>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</si>
  <si>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</si>
  <si>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</si>
  <si>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</si>
  <si>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</si>
  <si>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</si>
  <si>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</si>
  <si>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</si>
  <si>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</si>
  <si>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</si>
  <si>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</si>
  <si>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</si>
  <si>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</si>
  <si>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</si>
  <si>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</si>
  <si>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</si>
  <si>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</si>
  <si>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</si>
  <si>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</si>
  <si>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</si>
  <si>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</si>
  <si>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</si>
  <si>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</si>
  <si>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</si>
  <si>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</si>
  <si>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</si>
  <si>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</si>
  <si>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</si>
  <si>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</si>
  <si>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</si>
  <si>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</si>
  <si>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</si>
  <si>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</si>
  <si>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</si>
  <si>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</si>
  <si>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</si>
  <si>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</si>
  <si>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</si>
  <si>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</si>
  <si>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</si>
  <si>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</si>
  <si>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</si>
  <si>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</si>
  <si>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</si>
  <si>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</si>
  <si>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</si>
  <si>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</si>
  <si>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</si>
  <si>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</si>
  <si>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</si>
  <si>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</si>
  <si>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</si>
  <si>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</si>
  <si>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</si>
  <si>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</si>
  <si>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</si>
  <si>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</si>
  <si>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</si>
  <si>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</si>
  <si>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</si>
  <si>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</si>
  <si>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</si>
  <si>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</si>
  <si>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</si>
  <si>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</si>
  <si>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</si>
  <si>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</si>
  <si>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</si>
  <si>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</si>
  <si>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</si>
  <si>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</si>
  <si>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</si>
  <si>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</si>
  <si>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</si>
  <si>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</si>
  <si>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</si>
  <si>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</si>
  <si>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</si>
  <si>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</si>
  <si>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</si>
  <si>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</si>
  <si>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</si>
  <si>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</si>
  <si>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</si>
  <si>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</si>
  <si>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</si>
  <si>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</si>
  <si>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</si>
  <si>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</si>
  <si>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</si>
  <si>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</si>
  <si>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</si>
  <si>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</si>
  <si>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</si>
  <si>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</si>
  <si>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</si>
  <si>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</si>
  <si>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</si>
  <si>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</si>
  <si>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</si>
  <si>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</si>
  <si>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</si>
  <si>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</si>
  <si>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</si>
  <si>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</si>
  <si>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</si>
  <si>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</si>
  <si>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</si>
  <si>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</si>
  <si>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</si>
  <si>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</si>
  <si>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</si>
  <si>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</si>
  <si>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</si>
  <si>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</si>
  <si>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</si>
  <si>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</si>
  <si>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</si>
  <si>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</si>
  <si>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</si>
  <si>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</si>
  <si>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</si>
  <si>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</si>
  <si>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</si>
  <si>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</si>
  <si>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</si>
  <si>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</si>
  <si>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</si>
  <si>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</si>
  <si>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</si>
  <si>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</si>
  <si>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</si>
  <si>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</si>
  <si>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</si>
  <si>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</si>
  <si>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</si>
  <si>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</si>
  <si>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</si>
  <si>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</si>
  <si>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</si>
  <si>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</si>
  <si>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</si>
  <si>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</si>
  <si>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</si>
  <si>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</si>
  <si>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</si>
  <si>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</si>
  <si>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</si>
  <si>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</si>
  <si>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</si>
  <si>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</si>
  <si>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</si>
  <si>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</si>
  <si>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</si>
  <si>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</si>
  <si>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</si>
  <si>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</si>
  <si>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</si>
  <si>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</si>
  <si>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</si>
  <si>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</si>
  <si>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</si>
  <si>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</si>
  <si>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</si>
  <si>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</si>
  <si>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</si>
  <si>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</si>
  <si>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</si>
  <si>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</si>
  <si>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</si>
  <si>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</si>
  <si>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</si>
  <si>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</si>
  <si>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</si>
  <si>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</si>
  <si>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</si>
  <si>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</si>
  <si>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</si>
  <si>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</si>
  <si>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</si>
  <si>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</si>
  <si>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</si>
  <si>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</si>
  <si>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</si>
  <si>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</si>
  <si>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</si>
  <si>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</si>
  <si>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</si>
  <si>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</si>
  <si>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</si>
  <si>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</si>
  <si>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</si>
  <si>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</si>
  <si>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</si>
  <si>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</si>
  <si>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</si>
  <si>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</si>
  <si>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</si>
  <si>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</si>
  <si>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</si>
  <si>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</si>
  <si>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</si>
  <si>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</si>
  <si>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</si>
  <si>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</si>
  <si>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</si>
  <si>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</si>
  <si>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</si>
  <si>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</si>
  <si>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</si>
  <si>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</si>
  <si>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</si>
  <si>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</si>
  <si>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</si>
  <si>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</si>
  <si>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</si>
  <si>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</si>
  <si>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</si>
  <si>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</si>
  <si>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</si>
  <si>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</si>
  <si>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</si>
  <si>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</si>
  <si>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</si>
  <si>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</si>
  <si>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</si>
  <si>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</si>
  <si>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</si>
  <si>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</si>
  <si>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</si>
  <si>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</si>
  <si>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</si>
  <si>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</si>
  <si>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</si>
  <si>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</si>
  <si>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</si>
  <si>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</si>
  <si>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</si>
  <si>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</si>
  <si>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</si>
  <si>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</si>
  <si>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</si>
  <si>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</si>
  <si>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</si>
  <si>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</si>
  <si>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</si>
  <si>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</si>
  <si>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</si>
  <si>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</si>
  <si>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</si>
  <si>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</si>
  <si>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</si>
  <si>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</si>
  <si>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</si>
  <si>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</si>
  <si>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</si>
  <si>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</si>
  <si>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</si>
  <si>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</si>
  <si>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</si>
  <si>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</si>
  <si>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</si>
  <si>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</si>
  <si>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</si>
  <si>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</si>
  <si>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</si>
  <si>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</si>
  <si>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</si>
  <si>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</si>
  <si>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</si>
  <si>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</si>
  <si>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</si>
  <si>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</si>
  <si>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</si>
  <si>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</si>
  <si>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</si>
  <si>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</si>
  <si>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</si>
  <si>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</si>
  <si>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</si>
  <si>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</si>
  <si>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</si>
  <si>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</si>
  <si>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</si>
  <si>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</si>
  <si>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</si>
  <si>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</si>
  <si>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</si>
  <si>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</si>
  <si>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</si>
  <si>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</si>
  <si>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</si>
  <si>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</si>
  <si>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</si>
  <si>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</si>
  <si>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</si>
  <si>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</si>
  <si>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</si>
  <si>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</si>
  <si>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</si>
  <si>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</si>
  <si>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</si>
  <si>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</si>
  <si>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</si>
  <si>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</si>
  <si>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</si>
  <si>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</si>
  <si>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</si>
  <si>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</si>
  <si>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</si>
  <si>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</si>
  <si>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</si>
  <si>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</si>
  <si>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</si>
  <si>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</si>
  <si>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</si>
  <si>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</si>
  <si>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</si>
  <si>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</si>
  <si>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</si>
  <si>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</si>
  <si>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</si>
  <si>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</si>
  <si>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</si>
  <si>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</si>
  <si>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</si>
  <si>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</si>
  <si>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</si>
  <si>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</si>
  <si>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</si>
  <si>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</si>
  <si>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</si>
  <si>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</si>
  <si>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</si>
  <si>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</si>
  <si>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</si>
  <si>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</si>
  <si>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</si>
  <si>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</si>
  <si>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</si>
  <si>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</si>
  <si>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</si>
  <si>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</si>
  <si>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</si>
  <si>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</si>
  <si>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</si>
  <si>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</si>
  <si>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</si>
  <si>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</si>
  <si>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</si>
  <si>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</si>
  <si>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</si>
  <si>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</si>
  <si>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</si>
  <si>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</si>
  <si>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</si>
  <si>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</si>
  <si>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</si>
  <si>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</si>
  <si>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</si>
  <si>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</si>
  <si>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</si>
  <si>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</si>
  <si>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</si>
  <si>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</si>
  <si>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</si>
  <si>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</si>
  <si>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</si>
  <si>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</si>
  <si>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</si>
  <si>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</si>
  <si>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</si>
  <si>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</si>
  <si>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</si>
  <si>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</si>
  <si>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</si>
  <si>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</si>
  <si>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</si>
  <si>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</si>
  <si>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</si>
  <si>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</si>
  <si>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</si>
  <si>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</si>
  <si>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</si>
  <si>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</si>
  <si>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</si>
  <si>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</si>
  <si>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</si>
  <si>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</si>
  <si>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</si>
  <si>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</si>
  <si>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</si>
  <si>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</si>
  <si>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</si>
  <si>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</si>
  <si>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</si>
  <si>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</si>
  <si>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</si>
  <si>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</si>
  <si>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</si>
  <si>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</si>
  <si>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</si>
  <si>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</si>
  <si>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</si>
  <si>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</si>
  <si>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</si>
  <si>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</si>
  <si>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</si>
  <si>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</si>
  <si>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</si>
  <si>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</si>
  <si>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</si>
  <si>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</si>
  <si>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</si>
  <si>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</si>
  <si>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</si>
  <si>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</si>
  <si>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</si>
  <si>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</si>
  <si>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</si>
  <si>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</si>
  <si>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</si>
  <si>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</si>
  <si>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</si>
  <si>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</si>
  <si>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</si>
  <si>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</si>
  <si>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</si>
  <si>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</si>
  <si>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</si>
  <si>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</si>
  <si>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</si>
  <si>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</si>
  <si>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</si>
  <si>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</si>
  <si>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</si>
  <si>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</si>
  <si>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</si>
  <si>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</si>
  <si>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</si>
  <si>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</si>
  <si>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</si>
  <si>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</si>
  <si>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</si>
  <si>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</si>
  <si>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</si>
  <si>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</si>
  <si>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</si>
  <si>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</si>
  <si>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</si>
  <si>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</si>
  <si>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</si>
  <si>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</si>
  <si>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</si>
  <si>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</si>
  <si>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</si>
  <si>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</si>
  <si>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</si>
  <si>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</si>
  <si>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</si>
  <si>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</si>
  <si>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</si>
  <si>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</si>
  <si>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</si>
  <si>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</si>
  <si>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</si>
  <si>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</si>
  <si>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</si>
  <si>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</si>
  <si>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</si>
  <si>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</si>
  <si>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</si>
  <si>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</si>
  <si>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</si>
  <si>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</si>
  <si>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</si>
  <si>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</si>
  <si>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</si>
  <si>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</si>
  <si>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</si>
  <si>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</si>
  <si>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</si>
  <si>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</si>
  <si>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</si>
  <si>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</si>
  <si>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</si>
  <si>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</si>
  <si>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</si>
  <si>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</si>
  <si>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</si>
  <si>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</si>
  <si>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</si>
  <si>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</si>
  <si>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</si>
  <si>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</si>
  <si>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</si>
  <si>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</si>
  <si>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</si>
  <si>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</si>
  <si>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</si>
  <si>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</si>
  <si>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</si>
  <si>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</si>
  <si>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</si>
  <si>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</si>
  <si>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</si>
  <si>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</si>
  <si>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</si>
  <si>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</si>
  <si>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</si>
  <si>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</si>
  <si>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</si>
  <si>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</si>
  <si>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</si>
  <si>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</si>
  <si>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</si>
  <si>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</si>
  <si>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</si>
  <si>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</si>
  <si>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</si>
  <si>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</si>
  <si>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</si>
  <si>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</si>
  <si>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</si>
  <si>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</si>
  <si>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</si>
  <si>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</si>
  <si>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</si>
  <si>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</si>
  <si>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</si>
  <si>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</si>
  <si>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</si>
  <si>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</si>
  <si>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</si>
  <si>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</si>
  <si>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</si>
  <si>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</si>
  <si>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</si>
  <si>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</si>
  <si>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</si>
  <si>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</si>
  <si>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</si>
  <si>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</si>
  <si>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</si>
  <si>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</si>
  <si>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</si>
  <si>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</si>
  <si>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</si>
  <si>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</si>
  <si>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</si>
  <si>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</si>
  <si>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</si>
  <si>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</si>
  <si>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</si>
  <si>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</si>
  <si>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</si>
  <si>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</si>
  <si>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</si>
  <si>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</si>
  <si>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</si>
  <si>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</si>
  <si>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</si>
  <si>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</si>
  <si>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</si>
  <si>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</si>
  <si>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</si>
  <si>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</si>
  <si>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</si>
  <si>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</si>
  <si>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</si>
  <si>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</si>
  <si>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</si>
  <si>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</si>
  <si>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</si>
  <si>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</si>
  <si>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</si>
  <si>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</si>
  <si>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</si>
  <si>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</si>
  <si>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</si>
  <si>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</si>
  <si>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</si>
  <si>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</si>
  <si>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</si>
  <si>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</si>
  <si>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</si>
  <si>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</si>
  <si>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</si>
  <si>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</si>
  <si>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</si>
  <si>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</si>
  <si>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</si>
  <si>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</si>
  <si>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</si>
  <si>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</si>
  <si>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</si>
  <si>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</si>
  <si>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</si>
  <si>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</si>
  <si>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</si>
  <si>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</si>
  <si>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</si>
  <si>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</si>
  <si>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</si>
  <si>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</si>
  <si>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</si>
  <si>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</si>
  <si>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</si>
  <si>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</si>
  <si>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</si>
  <si>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</si>
  <si>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</si>
  <si>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</si>
  <si>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</si>
  <si>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</si>
  <si>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</si>
  <si>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</si>
  <si>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</si>
  <si>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</si>
  <si>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</si>
  <si>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</si>
  <si>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</si>
  <si>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</si>
  <si>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</si>
  <si>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</si>
  <si>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</si>
  <si>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</si>
  <si>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</si>
  <si>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</si>
  <si>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</si>
  <si>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</si>
  <si>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</si>
  <si>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</si>
  <si>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</si>
  <si>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</si>
  <si>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</si>
  <si>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</si>
  <si>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</si>
  <si>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</si>
  <si>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</si>
  <si>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</si>
  <si>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</si>
  <si>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</si>
  <si>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</si>
  <si>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</si>
  <si>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</si>
  <si>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</si>
  <si>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</si>
  <si>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</si>
  <si>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</si>
  <si>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</si>
  <si>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</si>
  <si>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</si>
  <si>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</si>
  <si>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</si>
  <si>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</si>
  <si>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</si>
  <si>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</si>
  <si>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</si>
  <si>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</si>
  <si>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</si>
  <si>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</si>
  <si>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</si>
  <si>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</si>
  <si>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</si>
  <si>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</si>
  <si>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</si>
  <si>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</si>
  <si>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</si>
  <si>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</si>
  <si>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</si>
  <si>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</si>
  <si>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</si>
  <si>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</si>
  <si>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</si>
  <si>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</si>
  <si>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</si>
  <si>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</si>
  <si>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</si>
  <si>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</si>
  <si>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</si>
  <si>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</si>
  <si>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</si>
  <si>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</si>
  <si>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</si>
  <si>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</si>
  <si>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</si>
  <si>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</si>
  <si>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</si>
  <si>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</si>
  <si>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</si>
  <si>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</si>
  <si>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</si>
  <si>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</si>
  <si>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</si>
  <si>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</si>
  <si>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</si>
  <si>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</si>
  <si>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</si>
  <si>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</si>
  <si>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</si>
  <si>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</si>
  <si>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</si>
  <si>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</si>
  <si>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</si>
  <si>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</si>
  <si>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</si>
  <si>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</si>
  <si>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</si>
  <si>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</si>
  <si>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</si>
  <si>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</si>
  <si>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</si>
  <si>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</si>
  <si>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</si>
  <si>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</si>
  <si>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</si>
  <si>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</si>
  <si>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</si>
  <si>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</si>
  <si>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</si>
  <si>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</si>
  <si>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</si>
  <si>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</si>
  <si>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</si>
  <si>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</si>
  <si>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</si>
  <si>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</si>
  <si>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</si>
  <si>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</si>
  <si>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</si>
  <si>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</si>
  <si>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</si>
  <si>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</si>
  <si>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</si>
  <si>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</si>
  <si>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</si>
  <si>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</si>
  <si>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</si>
  <si>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</si>
  <si>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</si>
  <si>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</si>
  <si>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</si>
  <si>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</si>
  <si>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</si>
  <si>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</si>
  <si>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</si>
  <si>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</si>
  <si>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</si>
  <si>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</si>
  <si>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</si>
  <si>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</si>
  <si>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</si>
  <si>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</si>
  <si>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</si>
  <si>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</si>
  <si>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</si>
  <si>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</si>
  <si>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</si>
  <si>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</si>
  <si>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</si>
  <si>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</si>
  <si>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</si>
  <si>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</si>
  <si>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</si>
  <si>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</si>
  <si>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</si>
  <si>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</si>
  <si>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</si>
  <si>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</si>
  <si>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</si>
  <si>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</si>
  <si>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</si>
  <si>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</si>
  <si>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</si>
  <si>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</si>
  <si>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</si>
  <si>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</si>
  <si>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</si>
  <si>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</si>
  <si>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</si>
  <si>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</si>
  <si>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</si>
  <si>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</si>
  <si>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</si>
  <si>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</si>
  <si>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</si>
  <si>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</si>
  <si>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</si>
  <si>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</si>
  <si>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</si>
  <si>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</si>
  <si>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</si>
  <si>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</si>
  <si>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</si>
  <si>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</si>
  <si>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</si>
  <si>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</si>
  <si>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</si>
  <si>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</si>
  <si>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</si>
  <si>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</si>
  <si>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</si>
  <si>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</si>
  <si>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</si>
  <si>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</si>
  <si>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</si>
  <si>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</si>
  <si>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</si>
  <si>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</si>
  <si>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</si>
  <si>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</si>
  <si>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</si>
  <si>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</si>
  <si>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</si>
  <si>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</si>
  <si>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</si>
  <si>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</si>
  <si>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</si>
  <si>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</si>
  <si>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</si>
  <si>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</si>
  <si>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</si>
  <si>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</si>
  <si>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</si>
  <si>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</si>
  <si>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</si>
  <si>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</si>
  <si>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</si>
  <si>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</si>
  <si>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</si>
  <si>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</si>
  <si>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</si>
  <si>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</si>
  <si>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</si>
  <si>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</si>
  <si>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</si>
  <si>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</si>
  <si>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</si>
  <si>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</si>
  <si>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</si>
  <si>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</si>
  <si>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</si>
  <si>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</si>
  <si>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</si>
  <si>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</si>
  <si>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</si>
  <si>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</si>
  <si>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</si>
  <si>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</si>
  <si>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</si>
  <si>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</si>
  <si>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</si>
  <si>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</si>
  <si>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</si>
  <si>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</si>
  <si>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</si>
  <si>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</si>
  <si>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</si>
  <si>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</si>
  <si>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</si>
  <si>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</si>
  <si>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</si>
  <si>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</si>
  <si>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</si>
  <si>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</si>
  <si>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</si>
  <si>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</si>
  <si>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</si>
  <si>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</si>
  <si>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</si>
  <si>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</si>
  <si>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</si>
  <si>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</si>
  <si>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</si>
  <si>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</si>
  <si>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</si>
  <si>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</si>
  <si>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</si>
  <si>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</si>
  <si>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</si>
  <si>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</si>
  <si>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</si>
  <si>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</si>
  <si>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</si>
  <si>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</si>
  <si>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</si>
  <si>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</si>
  <si>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</si>
  <si>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</si>
  <si>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</si>
  <si>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</si>
  <si>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</si>
  <si>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</si>
  <si>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</si>
  <si>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</si>
  <si>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</si>
  <si>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</si>
  <si>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</si>
  <si>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</si>
  <si>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</si>
  <si>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</si>
  <si>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</si>
  <si>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</si>
  <si>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</si>
  <si>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</si>
  <si>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</si>
  <si>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</si>
  <si>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</si>
  <si>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</si>
  <si>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</si>
  <si>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</si>
  <si>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</si>
  <si>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</si>
  <si>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</si>
  <si>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</si>
  <si>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</si>
  <si>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</si>
  <si>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</si>
  <si>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</si>
  <si>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</si>
  <si>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</si>
  <si>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</si>
  <si>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</si>
  <si>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</si>
  <si>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</si>
  <si>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</si>
  <si>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</si>
  <si>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</si>
  <si>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</si>
  <si>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</si>
  <si>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</si>
  <si>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</si>
  <si>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</si>
  <si>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</si>
  <si>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</si>
  <si>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</si>
  <si>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</si>
  <si>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</si>
  <si>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</si>
  <si>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</si>
  <si>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</si>
  <si>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</si>
  <si>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</si>
  <si>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</si>
  <si>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</si>
  <si>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</si>
  <si>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</si>
  <si>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</si>
  <si>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</si>
  <si>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</si>
  <si>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</si>
  <si>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</si>
  <si>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</si>
  <si>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</si>
  <si>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</si>
  <si>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</si>
  <si>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</si>
  <si>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</si>
  <si>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</si>
  <si>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</si>
  <si>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</si>
  <si>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</si>
  <si>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</si>
  <si>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</si>
  <si>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</si>
  <si>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</si>
  <si>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</si>
  <si>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</si>
  <si>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</si>
  <si>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</si>
  <si>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</si>
  <si>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</si>
  <si>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</si>
  <si>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</si>
  <si>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</si>
  <si>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</si>
  <si>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</si>
  <si>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</si>
  <si>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</si>
  <si>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</si>
  <si>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</si>
  <si>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</si>
  <si>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</si>
  <si>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</si>
  <si>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</si>
  <si>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</si>
  <si>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</si>
  <si>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</si>
  <si>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</si>
  <si>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</si>
  <si>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</si>
  <si>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</si>
  <si>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</si>
  <si>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</si>
  <si>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</si>
  <si>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</si>
  <si>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</si>
  <si>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</si>
  <si>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</si>
  <si>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</si>
  <si>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</si>
  <si>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</si>
  <si>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</si>
  <si>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</si>
  <si>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</si>
  <si>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</si>
  <si>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</si>
  <si>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</si>
  <si>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</si>
  <si>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</si>
  <si>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</si>
  <si>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</si>
  <si>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</si>
  <si>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</si>
  <si>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</si>
  <si>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</si>
  <si>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</si>
  <si>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</si>
  <si>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</si>
  <si>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</si>
  <si>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</si>
  <si>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</si>
  <si>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</si>
  <si>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</si>
  <si>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</si>
  <si>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</si>
  <si>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</si>
  <si>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</si>
  <si>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</si>
  <si>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</si>
  <si>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</si>
  <si>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</si>
  <si>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</si>
  <si>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</si>
  <si>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</si>
  <si>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</si>
  <si>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</si>
  <si>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</si>
  <si>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</si>
  <si>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</si>
  <si>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</si>
  <si>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</si>
  <si>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</si>
  <si>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</si>
  <si>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</si>
  <si>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</si>
  <si>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</si>
  <si>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</si>
  <si>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</si>
  <si>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</si>
  <si>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</si>
  <si>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</si>
  <si>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</si>
  <si>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</si>
  <si>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</si>
  <si>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</si>
  <si>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</si>
  <si>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</si>
  <si>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</si>
  <si>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</si>
  <si>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</si>
  <si>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</si>
  <si>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</si>
  <si>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</si>
  <si>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</si>
  <si>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</si>
  <si>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</si>
  <si>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</si>
  <si>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</si>
  <si>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</si>
  <si>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</si>
  <si>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</si>
  <si>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</si>
  <si>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</si>
  <si>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</si>
  <si>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</si>
  <si>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</si>
  <si>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</si>
  <si>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</si>
  <si>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</si>
  <si>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</si>
  <si>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</si>
  <si>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</si>
  <si>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</si>
  <si>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</si>
  <si>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</si>
  <si>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</si>
  <si>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</si>
  <si>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</si>
  <si>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</si>
  <si>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</si>
  <si>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</si>
  <si>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</si>
  <si>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</si>
  <si>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</si>
  <si>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</si>
  <si>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</si>
  <si>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</si>
  <si>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</si>
  <si>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</si>
  <si>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</si>
  <si>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</si>
  <si>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</si>
  <si>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</si>
  <si>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</si>
  <si>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</si>
  <si>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</si>
  <si>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</si>
  <si>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</si>
  <si>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</si>
  <si>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</si>
  <si>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</si>
  <si>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</si>
  <si>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</si>
  <si>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</si>
  <si>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</si>
  <si>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</si>
  <si>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</si>
  <si>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</si>
  <si>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</si>
  <si>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</si>
  <si>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</si>
  <si>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</si>
  <si>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</si>
  <si>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</si>
  <si>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</si>
  <si>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</si>
  <si>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</si>
  <si>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</si>
  <si>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</si>
  <si>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</si>
  <si>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</si>
  <si>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</si>
  <si>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</si>
  <si>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</si>
  <si>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</si>
  <si>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</si>
  <si>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</si>
  <si>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</si>
  <si>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</si>
  <si>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</si>
  <si>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</si>
  <si>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</si>
  <si>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</si>
  <si>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</si>
  <si>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</si>
  <si>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</si>
  <si>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</si>
  <si>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</si>
  <si>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</si>
  <si>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</si>
  <si>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</si>
  <si>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</si>
  <si>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</si>
  <si>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</si>
  <si>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</si>
  <si>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</si>
  <si>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</si>
  <si>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</si>
  <si>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</si>
  <si>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</si>
  <si>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</si>
  <si>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</si>
  <si>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</si>
  <si>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</si>
  <si>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</si>
  <si>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</si>
  <si>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</si>
  <si>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</si>
  <si>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</si>
  <si>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</si>
  <si>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</si>
  <si>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</si>
  <si>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</si>
  <si>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</si>
  <si>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</si>
  <si>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</si>
  <si>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</si>
  <si>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</si>
  <si>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</si>
  <si>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</si>
  <si>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</si>
  <si>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</si>
  <si>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</si>
  <si>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</si>
  <si>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</si>
  <si>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</si>
  <si>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</si>
  <si>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</si>
  <si>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</si>
  <si>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</si>
  <si>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</si>
  <si>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</si>
  <si>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</si>
  <si>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</si>
  <si>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</si>
  <si>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</si>
  <si>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</si>
  <si>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</si>
  <si>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</si>
  <si>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</si>
  <si>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</si>
  <si>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</si>
  <si>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</si>
  <si>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</si>
  <si>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</si>
  <si>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</si>
  <si>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</si>
  <si>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</si>
  <si>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</si>
  <si>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</si>
  <si>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</si>
  <si>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</si>
  <si>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</si>
  <si>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</si>
  <si>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</si>
  <si>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</si>
  <si>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</si>
  <si>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</si>
  <si>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</si>
  <si>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</si>
  <si>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</si>
  <si>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</si>
  <si>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</si>
  <si>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</si>
  <si>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</si>
  <si>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</si>
  <si>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</si>
  <si>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</si>
  <si>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</si>
  <si>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</si>
  <si>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</si>
  <si>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</si>
  <si>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</si>
  <si>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</si>
  <si>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</si>
  <si>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</si>
  <si>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</si>
  <si>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</si>
  <si>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</si>
  <si>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</si>
  <si>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</si>
  <si>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</si>
  <si>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</si>
  <si>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</si>
  <si>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</si>
  <si>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</si>
  <si>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</si>
  <si>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</si>
  <si>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</si>
  <si>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</si>
  <si>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</si>
  <si>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</si>
  <si>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</si>
  <si>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</si>
  <si>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</si>
  <si>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</si>
  <si>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</si>
  <si>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</si>
  <si>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</si>
  <si>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</si>
  <si>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</si>
  <si>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</si>
  <si>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</si>
  <si>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</si>
  <si>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</si>
  <si>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</si>
  <si>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</si>
  <si>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</si>
  <si>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</si>
  <si>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</si>
  <si>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</si>
  <si>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</si>
  <si>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</si>
  <si>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</si>
  <si>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</si>
  <si>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</si>
  <si>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</si>
  <si>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</si>
  <si>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</si>
  <si>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</si>
  <si>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</si>
  <si>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</si>
  <si>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</si>
  <si>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</si>
  <si>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</si>
  <si>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</si>
  <si>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</si>
  <si>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</si>
  <si>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</si>
  <si>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</si>
  <si>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</si>
  <si>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</si>
  <si>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</si>
  <si>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</si>
  <si>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</si>
  <si>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</si>
  <si>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</si>
  <si>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</si>
  <si>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</si>
  <si>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</si>
  <si>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</si>
  <si>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</si>
  <si>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</si>
  <si>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</si>
  <si>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</si>
  <si>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</si>
  <si>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</si>
  <si>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</si>
  <si>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</si>
  <si>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</si>
  <si>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</si>
  <si>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</si>
  <si>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</si>
  <si>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</si>
  <si>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</si>
  <si>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</si>
  <si>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</si>
  <si>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</si>
  <si>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</si>
  <si>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</si>
  <si>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</si>
  <si>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</si>
  <si>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</si>
  <si>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</si>
  <si>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</si>
  <si>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</si>
  <si>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</si>
  <si>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</si>
  <si>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</si>
  <si>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</si>
  <si>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</si>
  <si>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</si>
  <si>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</si>
  <si>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</si>
  <si>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</si>
  <si>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</si>
  <si>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</si>
  <si>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</si>
  <si>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</si>
  <si>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</si>
  <si>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</si>
  <si>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</si>
  <si>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</si>
  <si>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</si>
  <si>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</si>
  <si>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</si>
  <si>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</si>
  <si>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</si>
  <si>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</si>
  <si>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</si>
  <si>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</si>
  <si>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</si>
  <si>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</si>
  <si>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</si>
  <si>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</si>
  <si>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</si>
  <si>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</si>
  <si>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</si>
  <si>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</si>
  <si>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</si>
  <si>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</si>
  <si>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</si>
  <si>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</si>
  <si>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</si>
  <si>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</si>
  <si>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</si>
  <si>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</si>
  <si>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</si>
  <si>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</si>
  <si>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</si>
  <si>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</si>
  <si>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</si>
  <si>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</si>
  <si>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</si>
  <si>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</si>
  <si>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</si>
  <si>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</si>
  <si>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</si>
  <si>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</si>
  <si>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</si>
  <si>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</si>
  <si>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</si>
  <si>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</si>
  <si>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</si>
  <si>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</si>
  <si>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</si>
  <si>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</si>
  <si>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</si>
  <si>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</si>
  <si>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</si>
  <si>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</si>
  <si>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</si>
  <si>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</si>
  <si>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</si>
  <si>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</si>
  <si>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</si>
  <si>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</si>
  <si>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</si>
  <si>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</si>
  <si>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</si>
  <si>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</si>
  <si>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</si>
  <si>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</si>
  <si>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</si>
  <si>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</si>
  <si>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</si>
  <si>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</si>
  <si>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</si>
  <si>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</si>
  <si>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</si>
  <si>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</si>
  <si>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</si>
  <si>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</si>
  <si>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</si>
  <si>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</si>
  <si>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</si>
  <si>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</si>
  <si>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</si>
  <si>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</si>
  <si>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</si>
  <si>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</si>
  <si>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</si>
  <si>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</si>
  <si>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</si>
  <si>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</si>
  <si>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</si>
  <si>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</si>
  <si>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</si>
  <si>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</si>
  <si>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</si>
  <si>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</si>
  <si>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</si>
  <si>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</si>
  <si>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</si>
  <si>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</si>
  <si>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</si>
  <si>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</si>
  <si>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</si>
  <si>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</si>
  <si>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</si>
  <si>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</si>
  <si>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</si>
  <si>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</si>
  <si>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</si>
  <si>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</si>
  <si>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</si>
  <si>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</si>
  <si>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</si>
  <si>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</si>
  <si>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</si>
  <si>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</si>
  <si>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</si>
  <si>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</si>
  <si>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</si>
  <si>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</si>
  <si>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</si>
  <si>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</si>
  <si>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</si>
  <si>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</si>
  <si>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</si>
  <si>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</si>
  <si>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</si>
  <si>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</si>
  <si>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</si>
  <si>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</si>
  <si>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</si>
  <si>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</si>
  <si>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</si>
  <si>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</si>
  <si>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</si>
  <si>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</si>
  <si>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</si>
  <si>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</si>
  <si>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</si>
  <si>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</si>
  <si>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</si>
  <si>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</si>
  <si>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</si>
  <si>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</si>
  <si>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</si>
  <si>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</si>
  <si>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</si>
  <si>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</si>
  <si>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</si>
  <si>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</si>
  <si>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</si>
  <si>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</si>
  <si>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</si>
  <si>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</si>
  <si>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</si>
  <si>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</si>
  <si>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</si>
  <si>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</si>
  <si>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</si>
  <si>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</si>
  <si>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</si>
  <si>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</si>
  <si>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</si>
  <si>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</si>
  <si>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</si>
  <si>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</si>
  <si>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</si>
  <si>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</si>
  <si>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</si>
  <si>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</si>
  <si>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</si>
  <si>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</si>
  <si>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</si>
  <si>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</si>
  <si>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</si>
  <si>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</si>
  <si>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</si>
  <si>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</si>
  <si>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</si>
  <si>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</si>
  <si>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</si>
  <si>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</si>
  <si>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</si>
  <si>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</si>
  <si>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</si>
  <si>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</si>
  <si>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</si>
  <si>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</si>
  <si>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</si>
  <si>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</si>
  <si>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</si>
  <si>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</si>
  <si>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</si>
  <si>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</si>
  <si>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</si>
  <si>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</si>
  <si>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</si>
  <si>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</si>
  <si>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</si>
  <si>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</si>
  <si>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</si>
  <si>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</si>
  <si>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</si>
  <si>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</si>
  <si>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</si>
  <si>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</si>
  <si>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</si>
  <si>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</si>
  <si>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</si>
  <si>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</si>
  <si>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</si>
  <si>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</si>
  <si>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</si>
  <si>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</si>
  <si>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</si>
  <si>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</si>
  <si>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</si>
  <si>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</si>
  <si>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</si>
  <si>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</si>
  <si>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</si>
  <si>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</si>
  <si>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</si>
  <si>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</si>
  <si>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</si>
  <si>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</si>
  <si>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</si>
  <si>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</si>
  <si>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</si>
  <si>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</si>
  <si>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</si>
  <si>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</si>
  <si>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</si>
  <si>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</si>
  <si>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</si>
  <si>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</si>
  <si>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</si>
  <si>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</si>
  <si>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</si>
  <si>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</si>
  <si>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</si>
  <si>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</si>
  <si>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</si>
  <si>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</si>
  <si>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</si>
  <si>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</si>
  <si>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</si>
  <si>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</si>
  <si>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</si>
  <si>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</si>
  <si>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</si>
  <si>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</si>
  <si>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</si>
  <si>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</si>
  <si>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</si>
  <si>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</si>
  <si>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</si>
  <si>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</si>
  <si>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</si>
  <si>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</si>
  <si>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</si>
  <si>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</si>
  <si>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</si>
  <si>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</si>
  <si>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</si>
  <si>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</si>
  <si>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</si>
  <si>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</si>
  <si>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</si>
  <si>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</si>
  <si>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</si>
  <si>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</si>
  <si>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</si>
  <si>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</si>
  <si>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</si>
  <si>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</si>
  <si>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</si>
  <si>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</si>
  <si>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</si>
  <si>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</si>
  <si>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</si>
  <si>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</si>
  <si>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</si>
  <si>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</si>
  <si>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</si>
  <si>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</si>
  <si>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</si>
  <si>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</si>
  <si>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</si>
  <si>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</si>
  <si>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</si>
  <si>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</si>
  <si>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</si>
  <si>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</si>
  <si>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</si>
  <si>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</si>
  <si>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</si>
  <si>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</si>
  <si>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</si>
  <si>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</si>
  <si>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</si>
  <si>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</si>
  <si>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</si>
  <si>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</si>
  <si>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</si>
  <si>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</si>
  <si>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</si>
  <si>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</si>
  <si>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</si>
  <si>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</si>
  <si>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</si>
  <si>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</si>
  <si>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</si>
  <si>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</si>
  <si>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</si>
  <si>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</si>
  <si>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</si>
  <si>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</si>
  <si>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</si>
  <si>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</si>
  <si>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</si>
  <si>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</si>
  <si>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</si>
  <si>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</si>
  <si>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</si>
  <si>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</si>
  <si>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</si>
  <si>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</si>
  <si>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</si>
  <si>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</si>
  <si>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</si>
  <si>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</si>
  <si>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</si>
  <si>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</si>
  <si>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</si>
  <si>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</si>
  <si>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</si>
  <si>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</si>
  <si>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</si>
  <si>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</si>
  <si>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</si>
  <si>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</si>
  <si>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</si>
  <si>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</si>
  <si>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</si>
  <si>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</si>
  <si>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</si>
  <si>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</si>
  <si>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</si>
  <si>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</si>
  <si>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</si>
  <si>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</si>
  <si>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</si>
  <si>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</si>
  <si>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</si>
  <si>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</si>
  <si>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</si>
  <si>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</si>
  <si>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</si>
  <si>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</si>
  <si>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</si>
  <si>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</si>
  <si>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</si>
  <si>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</si>
  <si>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</si>
  <si>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</si>
  <si>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</si>
  <si>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</si>
  <si>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</si>
  <si>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</si>
  <si>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</si>
  <si>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</si>
  <si>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</si>
  <si>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</si>
  <si>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</si>
  <si>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</si>
  <si>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</si>
  <si>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</si>
  <si>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</si>
  <si>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</si>
  <si>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</si>
  <si>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</si>
  <si>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</si>
  <si>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</si>
  <si>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</si>
  <si>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</si>
  <si>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</si>
  <si>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</si>
  <si>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</si>
  <si>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</si>
  <si>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</si>
  <si>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</si>
  <si>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</si>
  <si>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</si>
  <si>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</si>
  <si>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</si>
  <si>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</si>
  <si>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</si>
  <si>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</si>
  <si>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</si>
  <si>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</si>
  <si>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</si>
  <si>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</si>
  <si>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</si>
  <si>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</si>
  <si>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</si>
  <si>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</si>
  <si>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</si>
  <si>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</si>
  <si>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</si>
  <si>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</si>
  <si>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</si>
  <si>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</si>
  <si>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</si>
  <si>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</si>
  <si>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</si>
  <si>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</si>
  <si>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</si>
  <si>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</si>
  <si>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</si>
  <si>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</si>
  <si>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</si>
  <si>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</si>
  <si>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</si>
  <si>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</si>
  <si>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</si>
  <si>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</si>
  <si>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</si>
  <si>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</si>
  <si>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</si>
  <si>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</si>
  <si>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</si>
  <si>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</si>
  <si>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</si>
  <si>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</si>
  <si>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</si>
  <si>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</si>
  <si>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</si>
  <si>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</si>
  <si>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</si>
  <si>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</si>
  <si>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</si>
  <si>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</si>
  <si>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</si>
  <si>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</si>
  <si>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</si>
  <si>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</si>
  <si>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</si>
  <si>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</si>
  <si>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</si>
  <si>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</si>
  <si>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</si>
  <si>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</si>
  <si>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</si>
  <si>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</si>
  <si>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</si>
  <si>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</si>
  <si>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</si>
  <si>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</si>
  <si>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</si>
  <si>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</si>
  <si>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</si>
  <si>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</si>
  <si>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</si>
  <si>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</si>
  <si>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</si>
  <si>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</si>
  <si>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</si>
  <si>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</si>
  <si>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</si>
  <si>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</si>
  <si>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</si>
  <si>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</si>
  <si>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</si>
  <si>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</si>
  <si>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</si>
  <si>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</si>
  <si>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</si>
  <si>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</si>
  <si>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</si>
  <si>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</si>
  <si>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</si>
  <si>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</si>
  <si>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</si>
  <si>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</si>
  <si>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</si>
  <si>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</si>
  <si>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</si>
  <si>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</si>
  <si>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</si>
  <si>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</si>
  <si>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</si>
  <si>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</si>
  <si>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</si>
  <si>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</si>
  <si>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</si>
  <si>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</si>
  <si>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</si>
  <si>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</si>
  <si>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</si>
  <si>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</si>
  <si>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</si>
  <si>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</si>
  <si>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</si>
  <si>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</si>
  <si>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</si>
  <si>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</si>
  <si>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</si>
  <si>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</si>
  <si>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</si>
  <si>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</si>
  <si>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</si>
  <si>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</si>
  <si>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</si>
  <si>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</si>
  <si>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</si>
  <si>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</si>
  <si>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</si>
  <si>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</si>
  <si>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</si>
  <si>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</si>
  <si>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</si>
  <si>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</si>
  <si>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</si>
  <si>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</si>
  <si>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</si>
  <si>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</si>
  <si>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</si>
  <si>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</si>
  <si>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</si>
  <si>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</si>
  <si>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</si>
  <si>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</si>
  <si>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</si>
  <si>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</si>
  <si>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</si>
  <si>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</si>
  <si>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</si>
  <si>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</si>
  <si>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</si>
  <si>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</si>
  <si>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</si>
  <si>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</si>
  <si>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</si>
  <si>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</si>
  <si>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</si>
  <si>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</si>
  <si>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</si>
  <si>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</si>
  <si>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</si>
  <si>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</si>
  <si>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</si>
  <si>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</si>
  <si>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</si>
  <si>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</si>
  <si>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</si>
  <si>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</si>
  <si>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</si>
  <si>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</si>
  <si>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</si>
  <si>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</si>
  <si>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</si>
  <si>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</si>
  <si>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</si>
  <si>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</si>
  <si>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</si>
  <si>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</si>
  <si>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</si>
  <si>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</si>
  <si>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</si>
  <si>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</si>
  <si>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</si>
  <si>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</si>
  <si>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</si>
  <si>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</si>
  <si>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</si>
  <si>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</si>
  <si>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</si>
  <si>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</si>
  <si>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</si>
  <si>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</si>
  <si>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</si>
  <si>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</si>
  <si>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</si>
  <si>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</si>
  <si>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</si>
  <si>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</si>
  <si>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</si>
  <si>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</si>
  <si>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</si>
  <si>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</si>
  <si>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</si>
  <si>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</si>
  <si>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</si>
  <si>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</si>
  <si>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</si>
  <si>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</si>
  <si>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</si>
  <si>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</si>
  <si>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</si>
  <si>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</si>
  <si>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</si>
  <si>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</si>
  <si>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</si>
  <si>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</si>
  <si>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</si>
  <si>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</si>
  <si>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</si>
  <si>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</si>
  <si>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</si>
  <si>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</si>
  <si>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</si>
  <si>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</si>
  <si>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</si>
  <si>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</si>
  <si>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</si>
  <si>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</si>
  <si>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</si>
  <si>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</si>
  <si>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</si>
  <si>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</si>
  <si>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</si>
  <si>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</si>
  <si>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</si>
  <si>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</si>
  <si>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</si>
  <si>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</si>
  <si>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</si>
  <si>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</si>
  <si>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</si>
  <si>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</si>
  <si>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</si>
  <si>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</si>
  <si>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</si>
  <si>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</si>
  <si>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</si>
  <si>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</si>
  <si>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</si>
  <si>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</si>
  <si>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</si>
  <si>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</si>
  <si>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</si>
  <si>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</si>
  <si>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</si>
  <si>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</si>
  <si>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</si>
  <si>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</si>
  <si>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</si>
  <si>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</si>
  <si>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</si>
  <si>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</si>
  <si>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</si>
  <si>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</si>
  <si>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</si>
  <si>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</si>
  <si>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</si>
  <si>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</si>
  <si>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</si>
  <si>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</si>
  <si>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</si>
  <si>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</si>
  <si>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</si>
  <si>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</si>
  <si>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</si>
  <si>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</si>
  <si>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</si>
  <si>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</si>
  <si>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</si>
  <si>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</si>
  <si>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</si>
  <si>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</si>
  <si>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</si>
  <si>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</si>
  <si>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</si>
  <si>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</si>
  <si>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</si>
  <si>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</si>
  <si>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</si>
  <si>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</si>
  <si>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</si>
  <si>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</si>
  <si>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</si>
  <si>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</si>
  <si>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</si>
  <si>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</si>
  <si>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</si>
  <si>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</si>
  <si>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</si>
  <si>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</si>
  <si>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</si>
  <si>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</si>
  <si>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</si>
  <si>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</si>
  <si>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</si>
  <si>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</si>
  <si>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</si>
  <si>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</si>
  <si>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</si>
  <si>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</si>
  <si>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</si>
  <si>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</si>
  <si>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</si>
  <si>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</si>
  <si>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</si>
  <si>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</si>
  <si>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</si>
  <si>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</si>
  <si>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</si>
  <si>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</si>
  <si>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</si>
  <si>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</si>
  <si>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</si>
  <si>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</si>
  <si>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</si>
  <si>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</si>
  <si>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</si>
  <si>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</si>
  <si>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</si>
  <si>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</si>
  <si>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</si>
  <si>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</si>
  <si>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</si>
  <si>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</si>
  <si>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</si>
  <si>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</si>
  <si>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</si>
  <si>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</si>
  <si>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</si>
  <si>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</si>
  <si>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</si>
  <si>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</si>
  <si>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</si>
  <si>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</si>
  <si>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</si>
  <si>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</si>
  <si>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</si>
  <si>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</si>
  <si>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</si>
  <si>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</si>
  <si>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</si>
  <si>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</si>
  <si>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</si>
  <si>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</si>
  <si>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</si>
  <si>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</si>
  <si>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</si>
  <si>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</si>
  <si>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</si>
  <si>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</si>
  <si>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</si>
  <si>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</si>
  <si>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</si>
  <si>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</si>
  <si>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</si>
  <si>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</si>
  <si>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</si>
  <si>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</si>
  <si>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</si>
  <si>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</si>
  <si>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</si>
  <si>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</si>
  <si>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</si>
  <si>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</si>
  <si>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</si>
  <si>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</si>
  <si>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</si>
  <si>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</si>
  <si>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</si>
  <si>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</si>
  <si>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</si>
  <si>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</si>
  <si>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</si>
  <si>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</si>
  <si>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</si>
  <si>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</si>
  <si>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</si>
  <si>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</si>
  <si>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</si>
  <si>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</si>
  <si>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</si>
  <si>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</si>
  <si>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</si>
  <si>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</si>
  <si>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</si>
  <si>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</si>
  <si>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</si>
  <si>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</si>
  <si>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</si>
  <si>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</si>
  <si>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</si>
  <si>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</si>
  <si>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</si>
  <si>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</si>
  <si>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</si>
  <si>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</si>
  <si>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</si>
  <si>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</si>
  <si>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</si>
  <si>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</si>
  <si>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</si>
  <si>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</si>
  <si>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</si>
  <si>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</si>
  <si>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</si>
  <si>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</si>
  <si>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</si>
  <si>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</si>
  <si>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</si>
  <si>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</si>
  <si>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</si>
  <si>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</si>
  <si>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</si>
  <si>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</si>
  <si>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</si>
  <si>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</si>
  <si>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</si>
  <si>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</si>
  <si>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</si>
  <si>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</si>
  <si>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</si>
  <si>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</si>
  <si>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</si>
  <si>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</si>
  <si>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</si>
  <si>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</si>
  <si>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</si>
  <si>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</si>
  <si>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</si>
  <si>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</si>
  <si>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</si>
  <si>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</si>
  <si>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</si>
  <si>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</si>
  <si>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</si>
  <si>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</si>
  <si>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</si>
  <si>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</si>
  <si>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</si>
  <si>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</si>
  <si>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</si>
  <si>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</si>
  <si>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</si>
  <si>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</si>
  <si>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</si>
  <si>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</si>
  <si>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</si>
  <si>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</si>
  <si>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</si>
  <si>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</si>
  <si>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</si>
  <si>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</si>
  <si>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</si>
  <si>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</si>
  <si>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</si>
  <si>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</si>
  <si>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</si>
  <si>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</si>
  <si>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</si>
  <si>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</si>
  <si>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</si>
  <si>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</si>
  <si>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</si>
  <si>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</si>
  <si>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</si>
  <si>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</si>
  <si>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</si>
  <si>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</si>
  <si>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</si>
  <si>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</si>
  <si>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</si>
  <si>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</si>
  <si>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</si>
  <si>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</si>
  <si>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</si>
  <si>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</si>
  <si>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</si>
  <si>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</si>
  <si>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</si>
  <si>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</si>
  <si>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</si>
  <si>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</si>
  <si>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</si>
  <si>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</si>
  <si>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</si>
  <si>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</si>
  <si>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</si>
  <si>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</si>
  <si>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</si>
  <si>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</si>
  <si>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</si>
  <si>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</si>
  <si>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</si>
  <si>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</si>
  <si>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</si>
  <si>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</si>
  <si>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</si>
  <si>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</si>
  <si>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</si>
  <si>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</si>
  <si>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</si>
  <si>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</si>
  <si>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</si>
  <si>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</si>
  <si>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</si>
  <si>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</si>
  <si>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</si>
  <si>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</si>
  <si>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</si>
  <si>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</si>
  <si>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</si>
  <si>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</si>
  <si>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</si>
  <si>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</si>
  <si>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</si>
  <si>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</si>
  <si>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</si>
  <si>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</si>
  <si>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</si>
  <si>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</si>
  <si>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</si>
  <si>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</si>
  <si>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</si>
  <si>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</si>
  <si>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</si>
  <si>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</si>
  <si>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</si>
  <si>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</si>
  <si>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</si>
  <si>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</si>
  <si>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</si>
  <si>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</si>
  <si>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</si>
  <si>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</si>
  <si>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</si>
  <si>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</si>
  <si>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</si>
  <si>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</si>
  <si>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</si>
  <si>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</si>
  <si>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</si>
  <si>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</si>
  <si>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</si>
  <si>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</si>
  <si>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</si>
  <si>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</si>
  <si>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</si>
  <si>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</si>
  <si>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</si>
  <si>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</si>
  <si>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</si>
  <si>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</si>
  <si>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</si>
  <si>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</si>
  <si>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</si>
  <si>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</si>
  <si>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</si>
  <si>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</si>
  <si>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</si>
  <si>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</si>
  <si>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</si>
  <si>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</si>
  <si>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</si>
  <si>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</si>
  <si>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</si>
  <si>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</si>
  <si>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</si>
  <si>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</si>
  <si>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</si>
  <si>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</si>
  <si>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</si>
  <si>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</si>
  <si>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</si>
  <si>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</si>
  <si>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</si>
  <si>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</si>
  <si>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</si>
  <si>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</si>
  <si>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</si>
  <si>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</si>
  <si>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</si>
  <si>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</si>
  <si>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</si>
  <si>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</si>
  <si>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</si>
  <si>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</si>
  <si>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</si>
  <si>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</si>
  <si>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</si>
  <si>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</si>
  <si>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</si>
  <si>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</si>
  <si>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</si>
  <si>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</si>
  <si>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</si>
  <si>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</si>
  <si>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</si>
  <si>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</si>
  <si>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</si>
  <si>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</si>
  <si>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</si>
  <si>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</si>
  <si>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</si>
  <si>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</si>
  <si>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</si>
  <si>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</si>
  <si>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</si>
  <si>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</si>
  <si>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</si>
  <si>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</si>
  <si>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</si>
  <si>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</si>
  <si>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</si>
  <si>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</si>
  <si>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</si>
  <si>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</si>
  <si>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</si>
  <si>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</si>
  <si>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</si>
  <si>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</si>
  <si>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</si>
  <si>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</si>
  <si>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</si>
  <si>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</si>
  <si>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</si>
  <si>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</si>
  <si>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</si>
  <si>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</si>
  <si>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</si>
  <si>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</si>
  <si>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</si>
  <si>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</si>
  <si>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</si>
  <si>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</si>
  <si>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</si>
  <si>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</si>
  <si>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</si>
  <si>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</si>
  <si>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</si>
  <si>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</si>
  <si>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</si>
  <si>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</si>
  <si>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</si>
  <si>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</si>
  <si>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</si>
  <si>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</si>
  <si>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</si>
  <si>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</si>
  <si>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</si>
  <si>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</si>
  <si>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</si>
  <si>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</si>
  <si>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</si>
  <si>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</si>
  <si>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</si>
  <si>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</si>
  <si>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</si>
  <si>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</si>
  <si>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</si>
  <si>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</si>
  <si>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</si>
  <si>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</si>
  <si>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</si>
  <si>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</si>
  <si>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</si>
  <si>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</si>
  <si>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</si>
  <si>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</si>
  <si>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</si>
  <si>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</si>
  <si>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</si>
  <si>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</si>
  <si>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</si>
  <si>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</si>
  <si>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</si>
  <si>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</si>
  <si>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</si>
  <si>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</si>
  <si>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</si>
  <si>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</si>
  <si>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</si>
  <si>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</si>
  <si>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</si>
  <si>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</si>
  <si>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</si>
  <si>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</si>
  <si>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</si>
  <si>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</si>
  <si>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</si>
  <si>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</si>
  <si>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</si>
  <si>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</si>
  <si>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</si>
  <si>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</si>
  <si>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</si>
  <si>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</si>
  <si>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</si>
  <si>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</si>
  <si>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</si>
  <si>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</si>
  <si>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</si>
  <si>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</si>
  <si>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</si>
  <si>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</si>
  <si>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</si>
  <si>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</si>
  <si>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</si>
  <si>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</si>
  <si>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</si>
  <si>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</si>
  <si>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</si>
  <si>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</si>
  <si>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</si>
  <si>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</si>
  <si>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</si>
  <si>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</si>
  <si>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</si>
  <si>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</si>
  <si>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</si>
  <si>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</si>
  <si>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</si>
  <si>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</si>
  <si>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</si>
  <si>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</si>
  <si>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</si>
  <si>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</si>
  <si>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</si>
  <si>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</si>
  <si>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</si>
  <si>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</si>
  <si>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</si>
  <si>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</si>
  <si>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</si>
  <si>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</si>
  <si>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</si>
  <si>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</si>
  <si>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</si>
  <si>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</si>
  <si>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</si>
  <si>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</si>
  <si>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</si>
  <si>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</si>
  <si>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</si>
  <si>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</si>
  <si>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</si>
  <si>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</si>
  <si>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</si>
  <si>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</si>
  <si>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</si>
  <si>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</si>
  <si>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</si>
  <si>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</si>
  <si>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</si>
  <si>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</si>
  <si>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</si>
  <si>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</si>
  <si>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</si>
  <si>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</si>
  <si>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</si>
  <si>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</si>
  <si>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</si>
  <si>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</si>
  <si>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</si>
  <si>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</si>
  <si>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</si>
  <si>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</si>
  <si>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</si>
  <si>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</si>
  <si>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</si>
  <si>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</si>
  <si>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</si>
  <si>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</si>
  <si>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</si>
  <si>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</si>
  <si>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</si>
  <si>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</si>
  <si>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</si>
  <si>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</si>
  <si>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</si>
  <si>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</si>
  <si>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</si>
  <si>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</si>
  <si>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</si>
  <si>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</si>
  <si>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</si>
  <si>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</si>
  <si>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</si>
  <si>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</si>
  <si>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</si>
  <si>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</si>
  <si>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</si>
  <si>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</si>
  <si>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</si>
  <si>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</si>
  <si>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</si>
  <si>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</si>
  <si>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</si>
  <si>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</si>
  <si>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</si>
  <si>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</si>
  <si>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</si>
  <si>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</si>
  <si>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</si>
  <si>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</si>
  <si>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</si>
  <si>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</si>
  <si>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</si>
  <si>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</si>
  <si>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</si>
  <si>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</si>
  <si>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</si>
  <si>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</si>
  <si>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</si>
  <si>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</si>
  <si>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</si>
  <si>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</si>
  <si>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</si>
  <si>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</si>
  <si>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</si>
  <si>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</si>
  <si>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</si>
  <si>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</si>
  <si>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</si>
  <si>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</si>
  <si>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</si>
  <si>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</si>
  <si>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</si>
  <si>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</si>
  <si>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</si>
  <si>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</si>
  <si>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</si>
  <si>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</si>
  <si>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</si>
  <si>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</si>
  <si>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</si>
  <si>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</si>
  <si>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</si>
  <si>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</si>
  <si>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</si>
  <si>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</si>
  <si>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</si>
  <si>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</si>
  <si>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</si>
  <si>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</si>
  <si>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</si>
  <si>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</si>
  <si>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</si>
  <si>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</si>
  <si>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</si>
  <si>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</si>
  <si>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</si>
  <si>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</si>
  <si>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</si>
  <si>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</si>
  <si>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</si>
  <si>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</si>
  <si>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</si>
  <si>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</si>
  <si>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</si>
  <si>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</si>
  <si>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</si>
  <si>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</si>
  <si>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</si>
  <si>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</si>
  <si>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</si>
  <si>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</si>
  <si>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</si>
  <si>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</si>
  <si>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</si>
  <si>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</si>
  <si>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</si>
  <si>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</si>
  <si>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</si>
  <si>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</si>
  <si>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</si>
  <si>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</si>
  <si>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</si>
  <si>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</si>
  <si>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</si>
  <si>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</si>
  <si>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</si>
  <si>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</si>
  <si>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</si>
  <si>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</si>
  <si>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</si>
  <si>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</si>
  <si>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</si>
  <si>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</si>
  <si>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</si>
  <si>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</si>
  <si>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</si>
  <si>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</si>
  <si>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</si>
  <si>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</si>
  <si>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</si>
  <si>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</si>
  <si>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</si>
  <si>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</si>
  <si>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</si>
  <si>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</si>
  <si>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</si>
  <si>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</si>
  <si>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</si>
  <si>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</si>
  <si>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</si>
  <si>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</si>
  <si>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</si>
  <si>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</si>
  <si>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</si>
  <si>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</si>
  <si>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</si>
  <si>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</si>
  <si>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</si>
  <si>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</si>
  <si>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</si>
  <si>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</si>
  <si>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</si>
  <si>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</si>
  <si>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</si>
  <si>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</si>
  <si>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</si>
  <si>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</si>
  <si>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</si>
  <si>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</si>
  <si>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</si>
  <si>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</si>
  <si>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</si>
  <si>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</si>
  <si>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</si>
  <si>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</si>
  <si>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</si>
  <si>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</si>
  <si>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</si>
  <si>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</si>
  <si>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</si>
  <si>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</si>
  <si>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</si>
  <si>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</si>
  <si>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</si>
  <si>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</si>
  <si>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</si>
  <si>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</si>
  <si>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</si>
  <si>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</si>
  <si>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</si>
  <si>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</si>
  <si>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</si>
  <si>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</si>
  <si>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</si>
  <si>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</si>
  <si>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</si>
  <si>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</si>
  <si>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</si>
  <si>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</si>
  <si>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</si>
  <si>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</si>
  <si>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</si>
  <si>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</si>
  <si>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</si>
  <si>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</si>
  <si>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</si>
  <si>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</si>
  <si>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</si>
  <si>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</si>
  <si>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</si>
  <si>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</si>
  <si>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</si>
  <si>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</si>
  <si>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</si>
  <si>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</si>
  <si>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</si>
  <si>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</si>
  <si>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</si>
  <si>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</si>
  <si>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</si>
  <si>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</si>
  <si>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</si>
  <si>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</si>
  <si>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</si>
  <si>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</si>
  <si>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</si>
  <si>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</si>
  <si>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</si>
  <si>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</si>
  <si>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</si>
  <si>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</si>
  <si>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</si>
  <si>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</si>
  <si>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</si>
  <si>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</si>
  <si>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</si>
  <si>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</si>
  <si>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</si>
  <si>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</si>
  <si>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</si>
  <si>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</si>
  <si>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</si>
  <si>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</si>
  <si>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</si>
  <si>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</si>
  <si>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</si>
  <si>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</si>
  <si>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</si>
  <si>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</si>
  <si>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</si>
  <si>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</si>
  <si>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</si>
  <si>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</si>
  <si>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</si>
  <si>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</si>
  <si>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</si>
  <si>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</si>
  <si>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</si>
  <si>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</si>
  <si>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</si>
  <si>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</si>
  <si>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</si>
  <si>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</si>
  <si>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 APOTABLE Y ALCANTARILLADO DE COMONFORT,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</si>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</sst>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2</xdr:col>
          <xdr:colOff>3257550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2</xdr:col>
          <xdr:colOff>3257550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3257550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3257550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5" customWidth="1"/>
    <col min="2" max="2" width="25.125" customWidth="1"/>
    <col min="3" max="4" width="45.25" customWidth="1"/>
    <col min="5" max="5" width="3.25" customWidth="1"/>
    <col min="6" max="16384" width="10.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2</xdr:col>
                <xdr:colOff>3257550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2</xdr:col>
                <xdr:colOff>3257550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3257550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2</xdr:col>
                <xdr:colOff>3257550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375" customWidth="1"/>
    <col min="2" max="4" width="25.75" customWidth="1"/>
    <col min="5" max="11" width="0" hidden="1" customWidth="1"/>
    <col min="12" max="16384" width="10.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22432597.739999998</v>
      </c>
      <c r="C8" s="40">
        <f t="shared" ref="C8:D8" si="0">SUM(C9:C11)</f>
        <v>25524433.370000001</v>
      </c>
      <c r="D8" s="40">
        <f t="shared" si="0"/>
        <v>25524433.370000001</v>
      </c>
    </row>
    <row r="9" spans="1:11" x14ac:dyDescent="0.25">
      <c r="A9" s="53" t="s">
        <v>169</v>
      </c>
      <c r="B9" s="23">
        <v>22432597.739999998</v>
      </c>
      <c r="C9" s="23">
        <v>25524433.370000001</v>
      </c>
      <c r="D9" s="23">
        <v>25524433.370000001</v>
      </c>
    </row>
    <row r="10" spans="1:11" x14ac:dyDescent="0.25">
      <c r="A10" s="53" t="s">
        <v>170</v>
      </c>
      <c r="B10" s="23"/>
      <c r="C10" s="23"/>
      <c r="D10" s="23"/>
    </row>
    <row r="11" spans="1:11" x14ac:dyDescent="0.25">
      <c r="A11" s="53" t="s">
        <v>171</v>
      </c>
      <c r="B11" s="23"/>
      <c r="C11" s="23"/>
      <c r="D11" s="23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22432597.739999998</v>
      </c>
      <c r="C13" s="40">
        <f t="shared" ref="C13:D13" si="1">C14+C15</f>
        <v>23470158.48</v>
      </c>
      <c r="D13" s="40">
        <f t="shared" si="1"/>
        <v>23141606.48</v>
      </c>
    </row>
    <row r="14" spans="1:11" x14ac:dyDescent="0.25">
      <c r="A14" s="53" t="s">
        <v>172</v>
      </c>
      <c r="B14" s="23">
        <v>22432597.739999998</v>
      </c>
      <c r="C14" s="23">
        <v>23470158.48</v>
      </c>
      <c r="D14" s="23">
        <v>23141606.48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2054274.8900000006</v>
      </c>
      <c r="D21" s="40">
        <f t="shared" si="3"/>
        <v>2382826.8900000006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2054274.8900000006</v>
      </c>
      <c r="D23" s="40">
        <f t="shared" si="4"/>
        <v>2382826.8900000006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2054274.8900000006</v>
      </c>
      <c r="D25" s="40">
        <f>D23-D17</f>
        <v>2382826.8900000006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2054274.8900000006</v>
      </c>
      <c r="D33" s="61">
        <f t="shared" si="7"/>
        <v>2382826.8900000006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22432597.739999998</v>
      </c>
      <c r="C48" s="124">
        <f>C9</f>
        <v>25524433.370000001</v>
      </c>
      <c r="D48" s="124">
        <f t="shared" ref="D48" si="11">D9</f>
        <v>25524433.370000001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22432597.739999998</v>
      </c>
      <c r="C53" s="60">
        <f t="shared" ref="C53:D53" si="13">C14</f>
        <v>23470158.48</v>
      </c>
      <c r="D53" s="60">
        <f t="shared" si="13"/>
        <v>23141606.48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0</v>
      </c>
      <c r="D55" s="60">
        <f t="shared" si="14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2054274.8900000006</v>
      </c>
      <c r="D57" s="61">
        <f t="shared" ref="D57" si="15">D48+D49-D53+D55</f>
        <v>2382826.8900000006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2054274.8900000006</v>
      </c>
      <c r="D59" s="61">
        <f t="shared" si="16"/>
        <v>2382826.8900000006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7">C10</f>
        <v>0</v>
      </c>
      <c r="D63" s="122">
        <f t="shared" si="17"/>
        <v>0</v>
      </c>
    </row>
    <row r="64" spans="1:4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5.375" customWidth="1"/>
    <col min="17" max="17" width="12.75" customWidth="1"/>
    <col min="18" max="18" width="18.875" bestFit="1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22432597.739999998</v>
      </c>
      <c r="Q2" s="18">
        <f>'Formato 4'!C8</f>
        <v>25524433.370000001</v>
      </c>
      <c r="R2" s="18">
        <f>'Formato 4'!D8</f>
        <v>25524433.370000001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22432597.739999998</v>
      </c>
      <c r="Q3" s="18">
        <f>'Formato 4'!C9</f>
        <v>25524433.370000001</v>
      </c>
      <c r="R3" s="18">
        <f>'Formato 4'!D9</f>
        <v>25524433.370000001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22432597.739999998</v>
      </c>
      <c r="Q6" s="18">
        <f>'Formato 4'!C13</f>
        <v>23470158.48</v>
      </c>
      <c r="R6" s="18">
        <f>'Formato 4'!D13</f>
        <v>23141606.48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22432597.739999998</v>
      </c>
      <c r="Q7" s="18">
        <f>'Formato 4'!C14</f>
        <v>23470158.48</v>
      </c>
      <c r="R7" s="18">
        <f>'Formato 4'!D14</f>
        <v>23141606.48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2054274.8900000006</v>
      </c>
      <c r="R12" s="18">
        <f>'Formato 4'!D21</f>
        <v>2382826.8900000006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2054274.8900000006</v>
      </c>
      <c r="R13" s="18">
        <f>'Formato 4'!D23</f>
        <v>2382826.8900000006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2054274.8900000006</v>
      </c>
      <c r="R14" s="18">
        <f>'Formato 4'!D25</f>
        <v>2382826.8900000006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2054274.8900000006</v>
      </c>
      <c r="R18">
        <f>'Formato 4'!D33</f>
        <v>2382826.8900000006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22432597.739999998</v>
      </c>
      <c r="Q26">
        <f>'Formato 4'!C48</f>
        <v>25524433.370000001</v>
      </c>
      <c r="R26">
        <f>'Formato 4'!D48</f>
        <v>25524433.370000001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22432597.739999998</v>
      </c>
      <c r="Q30">
        <f>'Formato 4'!C53</f>
        <v>23470158.48</v>
      </c>
      <c r="R30">
        <f>'Formato 4'!D53</f>
        <v>23141606.48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75" customWidth="1"/>
    <col min="2" max="7" width="20.75" customWidth="1"/>
    <col min="8" max="8" width="0" hidden="1" customWidth="1"/>
    <col min="9" max="16384" width="10.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4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3500</v>
      </c>
      <c r="C13" s="60">
        <v>38859.89</v>
      </c>
      <c r="D13" s="60">
        <v>42359.89</v>
      </c>
      <c r="E13" s="60">
        <v>42352.08</v>
      </c>
      <c r="F13" s="60">
        <v>42352.08</v>
      </c>
      <c r="G13" s="60">
        <f t="shared" si="0"/>
        <v>38852.080000000002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21941263.149999999</v>
      </c>
      <c r="C15" s="60">
        <v>2391419.2000000002</v>
      </c>
      <c r="D15" s="60">
        <v>24332682.349999998</v>
      </c>
      <c r="E15" s="60">
        <v>24882884.289999999</v>
      </c>
      <c r="F15" s="60">
        <v>24882884.289999999</v>
      </c>
      <c r="G15" s="60">
        <v>2941621.1400000006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/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/>
    </row>
    <row r="19" spans="1:7" x14ac:dyDescent="0.25">
      <c r="A19" s="63" t="s">
        <v>225</v>
      </c>
      <c r="B19" s="60"/>
      <c r="C19" s="60"/>
      <c r="D19" s="60"/>
      <c r="E19" s="60"/>
      <c r="F19" s="60"/>
      <c r="G19" s="60"/>
    </row>
    <row r="20" spans="1:7" x14ac:dyDescent="0.25">
      <c r="A20" s="63" t="s">
        <v>226</v>
      </c>
      <c r="B20" s="60"/>
      <c r="C20" s="60"/>
      <c r="D20" s="60"/>
      <c r="E20" s="60"/>
      <c r="F20" s="60"/>
      <c r="G20" s="60"/>
    </row>
    <row r="21" spans="1:7" x14ac:dyDescent="0.25">
      <c r="A21" s="63" t="s">
        <v>227</v>
      </c>
      <c r="B21" s="60"/>
      <c r="C21" s="60"/>
      <c r="D21" s="60"/>
      <c r="E21" s="60"/>
      <c r="F21" s="60"/>
      <c r="G21" s="60"/>
    </row>
    <row r="22" spans="1:7" x14ac:dyDescent="0.25">
      <c r="A22" s="63" t="s">
        <v>228</v>
      </c>
      <c r="B22" s="60"/>
      <c r="C22" s="60"/>
      <c r="D22" s="60"/>
      <c r="E22" s="60"/>
      <c r="F22" s="60"/>
      <c r="G22" s="60"/>
    </row>
    <row r="23" spans="1:7" x14ac:dyDescent="0.25">
      <c r="A23" s="63" t="s">
        <v>229</v>
      </c>
      <c r="B23" s="60"/>
      <c r="C23" s="60"/>
      <c r="D23" s="60"/>
      <c r="E23" s="60"/>
      <c r="F23" s="60"/>
      <c r="G23" s="60"/>
    </row>
    <row r="24" spans="1:7" x14ac:dyDescent="0.25">
      <c r="A24" s="63" t="s">
        <v>230</v>
      </c>
      <c r="B24" s="60"/>
      <c r="C24" s="60"/>
      <c r="D24" s="60"/>
      <c r="E24" s="60"/>
      <c r="F24" s="60"/>
      <c r="G24" s="60"/>
    </row>
    <row r="25" spans="1:7" x14ac:dyDescent="0.25">
      <c r="A25" s="63" t="s">
        <v>231</v>
      </c>
      <c r="B25" s="60"/>
      <c r="C25" s="60"/>
      <c r="D25" s="60"/>
      <c r="E25" s="60"/>
      <c r="F25" s="60"/>
      <c r="G25" s="60"/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/>
    </row>
    <row r="27" spans="1:7" x14ac:dyDescent="0.25">
      <c r="A27" s="63" t="s">
        <v>233</v>
      </c>
      <c r="B27" s="60"/>
      <c r="C27" s="60"/>
      <c r="D27" s="60"/>
      <c r="E27" s="60"/>
      <c r="F27" s="60"/>
      <c r="G27" s="60"/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/>
    </row>
    <row r="30" spans="1:7" x14ac:dyDescent="0.25">
      <c r="A30" s="63" t="s">
        <v>236</v>
      </c>
      <c r="B30" s="60"/>
      <c r="C30" s="60"/>
      <c r="D30" s="60"/>
      <c r="E30" s="60"/>
      <c r="F30" s="60"/>
      <c r="G30" s="60"/>
    </row>
    <row r="31" spans="1:7" x14ac:dyDescent="0.25">
      <c r="A31" s="63" t="s">
        <v>237</v>
      </c>
      <c r="B31" s="60"/>
      <c r="C31" s="60"/>
      <c r="D31" s="60"/>
      <c r="E31" s="60"/>
      <c r="F31" s="60"/>
      <c r="G31" s="60"/>
    </row>
    <row r="32" spans="1:7" x14ac:dyDescent="0.25">
      <c r="A32" s="63" t="s">
        <v>238</v>
      </c>
      <c r="B32" s="60"/>
      <c r="C32" s="60"/>
      <c r="D32" s="60"/>
      <c r="E32" s="60"/>
      <c r="F32" s="60"/>
      <c r="G32" s="60"/>
    </row>
    <row r="33" spans="1:8" x14ac:dyDescent="0.25">
      <c r="A33" s="63" t="s">
        <v>239</v>
      </c>
      <c r="B33" s="60"/>
      <c r="C33" s="60"/>
      <c r="D33" s="60"/>
      <c r="E33" s="60"/>
      <c r="F33" s="60"/>
      <c r="G33" s="60"/>
    </row>
    <row r="34" spans="1:8" x14ac:dyDescent="0.25">
      <c r="A34" s="53" t="s">
        <v>240</v>
      </c>
      <c r="B34" s="60">
        <v>487834.59</v>
      </c>
      <c r="C34" s="60">
        <v>111362.42</v>
      </c>
      <c r="D34" s="60">
        <v>599197.01</v>
      </c>
      <c r="E34" s="60">
        <v>599197</v>
      </c>
      <c r="F34" s="60">
        <v>599197</v>
      </c>
      <c r="G34" s="60">
        <v>111362.40999999997</v>
      </c>
    </row>
    <row r="35" spans="1:8" ht="14.25" x14ac:dyDescent="0.45">
      <c r="A35" s="53" t="s">
        <v>241</v>
      </c>
      <c r="B35" s="60"/>
      <c r="C35" s="60"/>
      <c r="D35" s="60"/>
      <c r="E35" s="60"/>
      <c r="F35" s="60"/>
      <c r="G35" s="60"/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/>
    </row>
    <row r="37" spans="1:8" x14ac:dyDescent="0.25">
      <c r="A37" s="53" t="s">
        <v>243</v>
      </c>
      <c r="B37" s="60">
        <f>B38+B39</f>
        <v>0</v>
      </c>
      <c r="C37" s="60">
        <f t="shared" ref="C37:G37" si="3">C38+C39</f>
        <v>0</v>
      </c>
      <c r="D37" s="60">
        <f t="shared" si="3"/>
        <v>0</v>
      </c>
      <c r="E37" s="60">
        <f t="shared" si="3"/>
        <v>0</v>
      </c>
      <c r="F37" s="60">
        <f t="shared" si="3"/>
        <v>0</v>
      </c>
      <c r="G37" s="60">
        <f t="shared" si="3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/>
    </row>
    <row r="39" spans="1:8" x14ac:dyDescent="0.25">
      <c r="A39" s="63" t="s">
        <v>245</v>
      </c>
      <c r="B39" s="60"/>
      <c r="C39" s="60"/>
      <c r="D39" s="60"/>
      <c r="E39" s="60"/>
      <c r="F39" s="60"/>
      <c r="G39" s="60"/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22432597.739999998</v>
      </c>
      <c r="C41" s="61">
        <f t="shared" ref="C41:E41" si="4">SUM(C9,C10,C11,C12,C13,C14,C15,C16,C28,C34,C35,C37)</f>
        <v>2541641.5100000002</v>
      </c>
      <c r="D41" s="61">
        <f t="shared" si="4"/>
        <v>24974239.25</v>
      </c>
      <c r="E41" s="61">
        <f t="shared" si="4"/>
        <v>25524433.369999997</v>
      </c>
      <c r="F41" s="61">
        <f>SUM(F9,F10,F11,F12,F13,F14,F15,F16,F28,F34,F35,F37)</f>
        <v>25524433.369999997</v>
      </c>
      <c r="G41" s="61">
        <f>SUM(G9,G10,G11,G12,G13,G14,G15,G16,G28,G34,G35,G37)</f>
        <v>3091835.6300000008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3091835.6300000008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5">SUM(C46:C53)</f>
        <v>0</v>
      </c>
      <c r="D45" s="60">
        <f t="shared" si="5"/>
        <v>0</v>
      </c>
      <c r="E45" s="60">
        <f t="shared" si="5"/>
        <v>0</v>
      </c>
      <c r="F45" s="60">
        <f t="shared" si="5"/>
        <v>0</v>
      </c>
      <c r="G45" s="60">
        <f t="shared" si="5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/>
    </row>
    <row r="47" spans="1:8" x14ac:dyDescent="0.25">
      <c r="A47" s="69" t="s">
        <v>250</v>
      </c>
      <c r="B47" s="60"/>
      <c r="C47" s="60"/>
      <c r="D47" s="60"/>
      <c r="E47" s="60"/>
      <c r="F47" s="60"/>
      <c r="G47" s="60"/>
    </row>
    <row r="48" spans="1:8" x14ac:dyDescent="0.25">
      <c r="A48" s="69" t="s">
        <v>251</v>
      </c>
      <c r="B48" s="60"/>
      <c r="C48" s="60"/>
      <c r="D48" s="60"/>
      <c r="E48" s="60"/>
      <c r="F48" s="60"/>
      <c r="G48" s="60"/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/>
    </row>
    <row r="50" spans="1:7" x14ac:dyDescent="0.25">
      <c r="A50" s="69" t="s">
        <v>253</v>
      </c>
      <c r="B50" s="60"/>
      <c r="C50" s="60"/>
      <c r="D50" s="60"/>
      <c r="E50" s="60"/>
      <c r="F50" s="60"/>
      <c r="G50" s="60"/>
    </row>
    <row r="51" spans="1:7" x14ac:dyDescent="0.25">
      <c r="A51" s="69" t="s">
        <v>254</v>
      </c>
      <c r="B51" s="60"/>
      <c r="C51" s="60"/>
      <c r="D51" s="60"/>
      <c r="E51" s="60"/>
      <c r="F51" s="60"/>
      <c r="G51" s="60"/>
    </row>
    <row r="52" spans="1:7" x14ac:dyDescent="0.25">
      <c r="A52" s="48" t="s">
        <v>255</v>
      </c>
      <c r="B52" s="60"/>
      <c r="C52" s="60"/>
      <c r="D52" s="60"/>
      <c r="E52" s="60"/>
      <c r="F52" s="60"/>
      <c r="G52" s="60"/>
    </row>
    <row r="53" spans="1:7" x14ac:dyDescent="0.25">
      <c r="A53" s="63" t="s">
        <v>256</v>
      </c>
      <c r="B53" s="60"/>
      <c r="C53" s="60"/>
      <c r="D53" s="60"/>
      <c r="E53" s="60"/>
      <c r="F53" s="60"/>
      <c r="G53" s="60"/>
    </row>
    <row r="54" spans="1:7" x14ac:dyDescent="0.25">
      <c r="A54" s="53" t="s">
        <v>257</v>
      </c>
      <c r="B54" s="60">
        <f>SUM(B55:B58)</f>
        <v>0</v>
      </c>
      <c r="C54" s="60">
        <f t="shared" ref="C54:G54" si="6">SUM(C55:C58)</f>
        <v>0</v>
      </c>
      <c r="D54" s="60">
        <f t="shared" si="6"/>
        <v>0</v>
      </c>
      <c r="E54" s="60">
        <f t="shared" si="6"/>
        <v>0</v>
      </c>
      <c r="F54" s="60">
        <f t="shared" si="6"/>
        <v>0</v>
      </c>
      <c r="G54" s="60">
        <f t="shared" si="6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/>
    </row>
    <row r="56" spans="1:7" x14ac:dyDescent="0.25">
      <c r="A56" s="69" t="s">
        <v>259</v>
      </c>
      <c r="B56" s="60"/>
      <c r="C56" s="60"/>
      <c r="D56" s="60"/>
      <c r="E56" s="60"/>
      <c r="F56" s="60"/>
      <c r="G56" s="60"/>
    </row>
    <row r="57" spans="1:7" x14ac:dyDescent="0.25">
      <c r="A57" s="69" t="s">
        <v>260</v>
      </c>
      <c r="B57" s="60"/>
      <c r="C57" s="60"/>
      <c r="D57" s="60"/>
      <c r="E57" s="60"/>
      <c r="F57" s="60"/>
      <c r="G57" s="60"/>
    </row>
    <row r="58" spans="1:7" x14ac:dyDescent="0.25">
      <c r="A58" s="48" t="s">
        <v>261</v>
      </c>
      <c r="B58" s="60"/>
      <c r="C58" s="60"/>
      <c r="D58" s="60"/>
      <c r="E58" s="60"/>
      <c r="F58" s="60"/>
      <c r="G58" s="60"/>
    </row>
    <row r="59" spans="1:7" x14ac:dyDescent="0.25">
      <c r="A59" s="53" t="s">
        <v>262</v>
      </c>
      <c r="B59" s="60">
        <f>SUM(B60:B61)</f>
        <v>0</v>
      </c>
      <c r="C59" s="60">
        <f t="shared" ref="C59:G59" si="7">SUM(C60:C61)</f>
        <v>0</v>
      </c>
      <c r="D59" s="60">
        <f t="shared" si="7"/>
        <v>0</v>
      </c>
      <c r="E59" s="60">
        <f t="shared" si="7"/>
        <v>0</v>
      </c>
      <c r="F59" s="60">
        <f t="shared" si="7"/>
        <v>0</v>
      </c>
      <c r="G59" s="60">
        <f t="shared" si="7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/>
    </row>
    <row r="61" spans="1:7" x14ac:dyDescent="0.25">
      <c r="A61" s="69" t="s">
        <v>264</v>
      </c>
      <c r="B61" s="60"/>
      <c r="C61" s="60"/>
      <c r="D61" s="60"/>
      <c r="E61" s="60"/>
      <c r="F61" s="60"/>
      <c r="G61" s="60"/>
    </row>
    <row r="62" spans="1:7" x14ac:dyDescent="0.25">
      <c r="A62" s="53" t="s">
        <v>265</v>
      </c>
      <c r="B62" s="60"/>
      <c r="C62" s="60"/>
      <c r="D62" s="60"/>
      <c r="E62" s="60"/>
      <c r="F62" s="60"/>
      <c r="G62" s="60"/>
    </row>
    <row r="63" spans="1:7" x14ac:dyDescent="0.25">
      <c r="A63" s="53" t="s">
        <v>266</v>
      </c>
      <c r="B63" s="60"/>
      <c r="C63" s="60"/>
      <c r="D63" s="60"/>
      <c r="E63" s="60"/>
      <c r="F63" s="60"/>
      <c r="G63" s="60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8">C45+C54+C59+C62+C63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1</v>
      </c>
      <c r="C67" s="61">
        <f t="shared" ref="C67:G67" si="9">C68</f>
        <v>1</v>
      </c>
      <c r="D67" s="61">
        <f t="shared" si="9"/>
        <v>1</v>
      </c>
      <c r="E67" s="61">
        <f t="shared" si="9"/>
        <v>1</v>
      </c>
      <c r="F67" s="61">
        <f t="shared" si="9"/>
        <v>3</v>
      </c>
      <c r="G67" s="61">
        <f t="shared" si="9"/>
        <v>2</v>
      </c>
    </row>
    <row r="68" spans="1:7" x14ac:dyDescent="0.25">
      <c r="A68" s="53" t="s">
        <v>269</v>
      </c>
      <c r="B68" s="60">
        <v>1</v>
      </c>
      <c r="C68" s="60">
        <v>1</v>
      </c>
      <c r="D68" s="60">
        <v>1</v>
      </c>
      <c r="E68" s="60">
        <v>1</v>
      </c>
      <c r="F68" s="60">
        <v>3</v>
      </c>
      <c r="G68" s="60">
        <f>F68-B68</f>
        <v>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22432598.739999998</v>
      </c>
      <c r="C70" s="61">
        <f t="shared" ref="C70:G70" si="10">C41+C65+C67</f>
        <v>2541642.5100000002</v>
      </c>
      <c r="D70" s="61">
        <f t="shared" si="10"/>
        <v>24974240.25</v>
      </c>
      <c r="E70" s="61">
        <f t="shared" si="10"/>
        <v>25524434.369999997</v>
      </c>
      <c r="F70" s="61">
        <f t="shared" si="10"/>
        <v>25524436.369999997</v>
      </c>
      <c r="G70" s="61">
        <f t="shared" si="10"/>
        <v>3091837.6300000008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/>
    </row>
    <row r="74" spans="1:7" x14ac:dyDescent="0.25">
      <c r="A74" s="130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11">C73+C74</f>
        <v>0</v>
      </c>
      <c r="D75" s="61">
        <f t="shared" si="11"/>
        <v>0</v>
      </c>
      <c r="E75" s="61">
        <f t="shared" si="11"/>
        <v>0</v>
      </c>
      <c r="F75" s="61">
        <f t="shared" si="11"/>
        <v>0</v>
      </c>
      <c r="G75" s="61">
        <f t="shared" si="11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3500</v>
      </c>
      <c r="Q7" s="18">
        <f>'Formato 5'!C13</f>
        <v>38859.89</v>
      </c>
      <c r="R7" s="18">
        <f>'Formato 5'!D13</f>
        <v>42359.89</v>
      </c>
      <c r="S7" s="18">
        <f>'Formato 5'!E13</f>
        <v>42352.08</v>
      </c>
      <c r="T7" s="18">
        <f>'Formato 5'!F13</f>
        <v>42352.08</v>
      </c>
      <c r="U7" s="18">
        <f>'Formato 5'!G13</f>
        <v>38852.080000000002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21941263.149999999</v>
      </c>
      <c r="Q9" s="18">
        <f>'Formato 5'!C15</f>
        <v>2391419.2000000002</v>
      </c>
      <c r="R9" s="18">
        <f>'Formato 5'!D15</f>
        <v>24332682.349999998</v>
      </c>
      <c r="S9" s="18">
        <f>'Formato 5'!E15</f>
        <v>24882884.289999999</v>
      </c>
      <c r="T9" s="18">
        <f>'Formato 5'!F15</f>
        <v>24882884.289999999</v>
      </c>
      <c r="U9" s="18">
        <f>'Formato 5'!G15</f>
        <v>2941621.1400000006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487834.59</v>
      </c>
      <c r="Q28" s="18">
        <f>'Formato 5'!C34</f>
        <v>111362.42</v>
      </c>
      <c r="R28" s="18">
        <f>'Formato 5'!D34</f>
        <v>599197.01</v>
      </c>
      <c r="S28" s="18">
        <f>'Formato 5'!E34</f>
        <v>599197</v>
      </c>
      <c r="T28" s="18">
        <f>'Formato 5'!F34</f>
        <v>599197</v>
      </c>
      <c r="U28" s="18">
        <f>'Formato 5'!G34</f>
        <v>111362.40999999997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22432597.739999998</v>
      </c>
      <c r="Q34">
        <f>'Formato 5'!C41</f>
        <v>2541641.5100000002</v>
      </c>
      <c r="R34">
        <f>'Formato 5'!D41</f>
        <v>24974239.25</v>
      </c>
      <c r="S34">
        <f>'Formato 5'!E41</f>
        <v>25524433.369999997</v>
      </c>
      <c r="T34">
        <f>'Formato 5'!F41</f>
        <v>25524433.369999997</v>
      </c>
      <c r="U34">
        <f>'Formato 5'!G41</f>
        <v>3091835.6300000008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3091835.6300000008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1</v>
      </c>
      <c r="Q57">
        <f>'Formato 5'!C67</f>
        <v>1</v>
      </c>
      <c r="R57">
        <f>'Formato 5'!D67</f>
        <v>1</v>
      </c>
      <c r="S57">
        <f>'Formato 5'!E67</f>
        <v>1</v>
      </c>
      <c r="T57">
        <f>'Formato 5'!F67</f>
        <v>3</v>
      </c>
      <c r="U57">
        <f>'Formato 5'!G67</f>
        <v>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1</v>
      </c>
      <c r="Q58">
        <f>'Formato 5'!C68</f>
        <v>1</v>
      </c>
      <c r="R58">
        <f>'Formato 5'!D68</f>
        <v>1</v>
      </c>
      <c r="S58">
        <f>'Formato 5'!E68</f>
        <v>1</v>
      </c>
      <c r="T58">
        <f>'Formato 5'!F68</f>
        <v>3</v>
      </c>
      <c r="U58">
        <f>'Formato 5'!G68</f>
        <v>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95" zoomScaleNormal="95" zoomScalePageLayoutView="90" workbookViewId="0">
      <selection sqref="A1:G1"/>
    </sheetView>
  </sheetViews>
  <sheetFormatPr baseColWidth="10" defaultColWidth="10.75" defaultRowHeight="15" zeroHeight="1" x14ac:dyDescent="0.25"/>
  <cols>
    <col min="1" max="1" width="102.875" customWidth="1"/>
    <col min="2" max="6" width="20.75" customWidth="1"/>
    <col min="7" max="7" width="17.625" customWidth="1"/>
    <col min="8" max="16383" width="0" hidden="1" customWidth="1"/>
    <col min="16384" max="16384" width="1.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JUNTA DE AGU APOTABLE Y ALCANTARILLADO DE COMONFORT,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22432597.739999998</v>
      </c>
      <c r="C9" s="79">
        <f t="shared" ref="C9:G9" si="0">SUM(C10,C18,C28,C38,C48,C58,C62,C71,C75)</f>
        <v>2541641.5100000002</v>
      </c>
      <c r="D9" s="79">
        <f t="shared" si="0"/>
        <v>24974239.249999996</v>
      </c>
      <c r="E9" s="79">
        <f t="shared" si="0"/>
        <v>23470158.48</v>
      </c>
      <c r="F9" s="79">
        <f t="shared" si="0"/>
        <v>23141606.48</v>
      </c>
      <c r="G9" s="79">
        <f t="shared" si="0"/>
        <v>1504080.77</v>
      </c>
    </row>
    <row r="10" spans="1:7" ht="14.25" x14ac:dyDescent="0.45">
      <c r="A10" s="83" t="s">
        <v>286</v>
      </c>
      <c r="B10" s="80">
        <f>SUM(B11:B17)</f>
        <v>8727854.7899999991</v>
      </c>
      <c r="C10" s="80">
        <f t="shared" ref="C10:F10" si="1">SUM(C11:C17)</f>
        <v>970570.29</v>
      </c>
      <c r="D10" s="80">
        <f t="shared" si="1"/>
        <v>9698425.0800000001</v>
      </c>
      <c r="E10" s="80">
        <f t="shared" si="1"/>
        <v>9218932.5399999991</v>
      </c>
      <c r="F10" s="80">
        <f t="shared" si="1"/>
        <v>9218932.5399999991</v>
      </c>
      <c r="G10" s="80">
        <f>SUM(G11:G17)</f>
        <v>479492.54000000027</v>
      </c>
    </row>
    <row r="11" spans="1:7" x14ac:dyDescent="0.25">
      <c r="A11" s="84" t="s">
        <v>287</v>
      </c>
      <c r="B11" s="80">
        <v>3219785.24</v>
      </c>
      <c r="C11" s="80">
        <v>-106288.76</v>
      </c>
      <c r="D11" s="80">
        <v>3113496.4800000004</v>
      </c>
      <c r="E11" s="80">
        <v>3007708.06</v>
      </c>
      <c r="F11" s="80">
        <v>3007708.06</v>
      </c>
      <c r="G11" s="80">
        <f>D11-E11</f>
        <v>105788.42000000039</v>
      </c>
    </row>
    <row r="12" spans="1:7" x14ac:dyDescent="0.25">
      <c r="A12" s="84" t="s">
        <v>288</v>
      </c>
      <c r="B12" s="80">
        <v>3171987.27</v>
      </c>
      <c r="C12" s="80">
        <v>328459.05</v>
      </c>
      <c r="D12" s="80">
        <v>3500446.32</v>
      </c>
      <c r="E12" s="80">
        <v>3472142.88</v>
      </c>
      <c r="F12" s="80">
        <v>3472142.88</v>
      </c>
      <c r="G12" s="80">
        <f>D12-E12</f>
        <v>28303.439999999944</v>
      </c>
    </row>
    <row r="13" spans="1:7" x14ac:dyDescent="0.25">
      <c r="A13" s="84" t="s">
        <v>289</v>
      </c>
      <c r="B13" s="80">
        <v>803436.37</v>
      </c>
      <c r="C13" s="80">
        <v>457400</v>
      </c>
      <c r="D13" s="80">
        <v>1260836.3700000001</v>
      </c>
      <c r="E13" s="80">
        <v>1183462.53</v>
      </c>
      <c r="F13" s="80">
        <v>1183462.53</v>
      </c>
      <c r="G13" s="80">
        <f t="shared" ref="G13:G17" si="2">D13-E13</f>
        <v>77373.840000000084</v>
      </c>
    </row>
    <row r="14" spans="1:7" x14ac:dyDescent="0.25">
      <c r="A14" s="84" t="s">
        <v>290</v>
      </c>
      <c r="B14" s="80"/>
      <c r="C14" s="80"/>
      <c r="D14" s="80">
        <v>0</v>
      </c>
      <c r="E14" s="80"/>
      <c r="F14" s="80"/>
      <c r="G14" s="80">
        <f t="shared" si="2"/>
        <v>0</v>
      </c>
    </row>
    <row r="15" spans="1:7" x14ac:dyDescent="0.25">
      <c r="A15" s="84" t="s">
        <v>291</v>
      </c>
      <c r="B15" s="80">
        <v>1532645.91</v>
      </c>
      <c r="C15" s="80">
        <v>291000</v>
      </c>
      <c r="D15" s="80">
        <v>1823645.91</v>
      </c>
      <c r="E15" s="80">
        <v>1555619.07</v>
      </c>
      <c r="F15" s="80">
        <v>1555619.07</v>
      </c>
      <c r="G15" s="80">
        <f t="shared" si="2"/>
        <v>268026.83999999985</v>
      </c>
    </row>
    <row r="16" spans="1:7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2551500</v>
      </c>
      <c r="C18" s="80">
        <f t="shared" ref="C18:F18" si="3">SUM(C19:C27)</f>
        <v>-75424.31</v>
      </c>
      <c r="D18" s="80">
        <f t="shared" si="3"/>
        <v>2476075.69</v>
      </c>
      <c r="E18" s="80">
        <f t="shared" si="3"/>
        <v>2227046.38</v>
      </c>
      <c r="F18" s="80">
        <f t="shared" si="3"/>
        <v>2227046.38</v>
      </c>
      <c r="G18" s="80">
        <f>SUM(G19:G27)</f>
        <v>249029.31000000014</v>
      </c>
    </row>
    <row r="19" spans="1:7" x14ac:dyDescent="0.25">
      <c r="A19" s="84" t="s">
        <v>295</v>
      </c>
      <c r="B19" s="80">
        <v>183500</v>
      </c>
      <c r="C19" s="80">
        <v>0</v>
      </c>
      <c r="D19" s="80">
        <v>183500</v>
      </c>
      <c r="E19" s="80">
        <v>154528.10999999999</v>
      </c>
      <c r="F19" s="80">
        <v>154528.10999999999</v>
      </c>
      <c r="G19" s="80">
        <f>D19-E19</f>
        <v>28971.890000000014</v>
      </c>
    </row>
    <row r="20" spans="1:7" x14ac:dyDescent="0.25">
      <c r="A20" s="84" t="s">
        <v>296</v>
      </c>
      <c r="B20" s="80">
        <v>25000</v>
      </c>
      <c r="C20" s="80">
        <v>22753.45</v>
      </c>
      <c r="D20" s="80">
        <v>47753.45</v>
      </c>
      <c r="E20" s="80">
        <v>47753.45</v>
      </c>
      <c r="F20" s="80">
        <v>47753.45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50000</v>
      </c>
      <c r="F21" s="80">
        <v>50000</v>
      </c>
      <c r="G21" s="80">
        <f t="shared" si="4"/>
        <v>0</v>
      </c>
    </row>
    <row r="22" spans="1:7" x14ac:dyDescent="0.25">
      <c r="A22" s="84" t="s">
        <v>298</v>
      </c>
      <c r="B22" s="80">
        <v>836000</v>
      </c>
      <c r="C22" s="80">
        <v>82327.42</v>
      </c>
      <c r="D22" s="80">
        <v>918327.42</v>
      </c>
      <c r="E22" s="80">
        <v>878645.19</v>
      </c>
      <c r="F22" s="80">
        <v>878645.19</v>
      </c>
      <c r="G22" s="80">
        <f t="shared" si="4"/>
        <v>39682.230000000098</v>
      </c>
    </row>
    <row r="23" spans="1:7" x14ac:dyDescent="0.25">
      <c r="A23" s="84" t="s">
        <v>299</v>
      </c>
      <c r="B23" s="80">
        <v>98500</v>
      </c>
      <c r="C23" s="80">
        <v>0</v>
      </c>
      <c r="D23" s="80">
        <v>98500</v>
      </c>
      <c r="E23" s="80">
        <v>90555.91</v>
      </c>
      <c r="F23" s="80">
        <v>90555.91</v>
      </c>
      <c r="G23" s="80">
        <f t="shared" si="4"/>
        <v>7944.0899999999965</v>
      </c>
    </row>
    <row r="24" spans="1:7" x14ac:dyDescent="0.25">
      <c r="A24" s="84" t="s">
        <v>300</v>
      </c>
      <c r="B24" s="80">
        <v>700000</v>
      </c>
      <c r="C24" s="80">
        <v>0</v>
      </c>
      <c r="D24" s="80">
        <v>700000</v>
      </c>
      <c r="E24" s="80">
        <v>700000</v>
      </c>
      <c r="F24" s="80">
        <v>700000</v>
      </c>
      <c r="G24" s="80">
        <f t="shared" si="4"/>
        <v>0</v>
      </c>
    </row>
    <row r="25" spans="1:7" x14ac:dyDescent="0.25">
      <c r="A25" s="84" t="s">
        <v>301</v>
      </c>
      <c r="B25" s="80">
        <v>90000</v>
      </c>
      <c r="C25" s="80">
        <v>0</v>
      </c>
      <c r="D25" s="80">
        <v>90000</v>
      </c>
      <c r="E25" s="80">
        <v>19125</v>
      </c>
      <c r="F25" s="80">
        <v>19125</v>
      </c>
      <c r="G25" s="80">
        <f t="shared" si="4"/>
        <v>70875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568500</v>
      </c>
      <c r="C27" s="80">
        <v>-180505.18</v>
      </c>
      <c r="D27" s="80">
        <v>387994.82</v>
      </c>
      <c r="E27" s="80">
        <v>286438.71999999997</v>
      </c>
      <c r="F27" s="80">
        <v>286438.71999999997</v>
      </c>
      <c r="G27" s="80">
        <f t="shared" si="4"/>
        <v>101556.10000000003</v>
      </c>
    </row>
    <row r="28" spans="1:7" ht="14.25" x14ac:dyDescent="0.45">
      <c r="A28" s="83" t="s">
        <v>304</v>
      </c>
      <c r="B28" s="80">
        <f>SUM(B29:B37)</f>
        <v>9825882.0999999996</v>
      </c>
      <c r="C28" s="80">
        <f t="shared" ref="C28:G28" si="5">SUM(C29:C37)</f>
        <v>1969268.6400000001</v>
      </c>
      <c r="D28" s="80">
        <f t="shared" si="5"/>
        <v>11795150.739999998</v>
      </c>
      <c r="E28" s="80">
        <f t="shared" si="5"/>
        <v>11356815.130000003</v>
      </c>
      <c r="F28" s="80">
        <f t="shared" si="5"/>
        <v>11028263.130000003</v>
      </c>
      <c r="G28" s="80">
        <f t="shared" si="5"/>
        <v>438335.60999999964</v>
      </c>
    </row>
    <row r="29" spans="1:7" x14ac:dyDescent="0.25">
      <c r="A29" s="84" t="s">
        <v>305</v>
      </c>
      <c r="B29" s="80">
        <v>7125000</v>
      </c>
      <c r="C29" s="80">
        <v>1175936.97</v>
      </c>
      <c r="D29" s="80">
        <v>8300936.9699999997</v>
      </c>
      <c r="E29" s="80">
        <v>8278681.5300000003</v>
      </c>
      <c r="F29" s="80">
        <v>8278681.5300000003</v>
      </c>
      <c r="G29" s="80">
        <f>D29-E29</f>
        <v>22255.439999999478</v>
      </c>
    </row>
    <row r="30" spans="1:7" x14ac:dyDescent="0.25">
      <c r="A30" s="84" t="s">
        <v>306</v>
      </c>
      <c r="B30" s="80">
        <v>155000</v>
      </c>
      <c r="C30" s="80">
        <v>-49965</v>
      </c>
      <c r="D30" s="80">
        <v>105035</v>
      </c>
      <c r="E30" s="80">
        <v>88599.07</v>
      </c>
      <c r="F30" s="80">
        <v>88599.07</v>
      </c>
      <c r="G30" s="80">
        <f t="shared" ref="G30:G37" si="6">D30-E30</f>
        <v>16435.929999999993</v>
      </c>
    </row>
    <row r="31" spans="1:7" x14ac:dyDescent="0.25">
      <c r="A31" s="84" t="s">
        <v>307</v>
      </c>
      <c r="B31" s="80">
        <v>175000</v>
      </c>
      <c r="C31" s="80">
        <v>121943.1</v>
      </c>
      <c r="D31" s="80">
        <v>296943.09999999998</v>
      </c>
      <c r="E31" s="80">
        <v>252460.37</v>
      </c>
      <c r="F31" s="80">
        <v>252460.37</v>
      </c>
      <c r="G31" s="80">
        <f t="shared" si="6"/>
        <v>44482.729999999981</v>
      </c>
    </row>
    <row r="32" spans="1:7" x14ac:dyDescent="0.25">
      <c r="A32" s="84" t="s">
        <v>308</v>
      </c>
      <c r="B32" s="80">
        <v>405000</v>
      </c>
      <c r="C32" s="80">
        <v>-268000</v>
      </c>
      <c r="D32" s="80">
        <v>137000</v>
      </c>
      <c r="E32" s="80">
        <v>126901.89</v>
      </c>
      <c r="F32" s="80">
        <v>126901.89</v>
      </c>
      <c r="G32" s="80">
        <f t="shared" si="6"/>
        <v>10098.11</v>
      </c>
    </row>
    <row r="33" spans="1:7" x14ac:dyDescent="0.25">
      <c r="A33" s="84" t="s">
        <v>309</v>
      </c>
      <c r="B33" s="80">
        <v>686000</v>
      </c>
      <c r="C33" s="80">
        <v>-157552.54999999999</v>
      </c>
      <c r="D33" s="80">
        <v>528447.44999999995</v>
      </c>
      <c r="E33" s="80">
        <v>394466.21</v>
      </c>
      <c r="F33" s="80">
        <v>394466.21</v>
      </c>
      <c r="G33" s="80">
        <f t="shared" si="6"/>
        <v>133981.23999999993</v>
      </c>
    </row>
    <row r="34" spans="1:7" x14ac:dyDescent="0.25">
      <c r="A34" s="84" t="s">
        <v>310</v>
      </c>
      <c r="B34" s="80">
        <v>58700</v>
      </c>
      <c r="C34" s="80">
        <v>0</v>
      </c>
      <c r="D34" s="80">
        <v>58700</v>
      </c>
      <c r="E34" s="80">
        <v>56262.14</v>
      </c>
      <c r="F34" s="80">
        <v>56262.14</v>
      </c>
      <c r="G34" s="80">
        <f t="shared" si="6"/>
        <v>2437.8600000000006</v>
      </c>
    </row>
    <row r="35" spans="1:7" x14ac:dyDescent="0.25">
      <c r="A35" s="84" t="s">
        <v>311</v>
      </c>
      <c r="B35" s="80">
        <v>9500</v>
      </c>
      <c r="C35" s="80">
        <v>0</v>
      </c>
      <c r="D35" s="80">
        <v>9500</v>
      </c>
      <c r="E35" s="80">
        <v>1601.75</v>
      </c>
      <c r="F35" s="80">
        <v>1601.75</v>
      </c>
      <c r="G35" s="80">
        <f t="shared" si="6"/>
        <v>7898.25</v>
      </c>
    </row>
    <row r="36" spans="1:7" x14ac:dyDescent="0.25">
      <c r="A36" s="84" t="s">
        <v>312</v>
      </c>
      <c r="B36" s="80">
        <v>1500</v>
      </c>
      <c r="C36" s="80">
        <v>0</v>
      </c>
      <c r="D36" s="80">
        <v>1500</v>
      </c>
      <c r="E36" s="80">
        <v>740</v>
      </c>
      <c r="F36" s="80">
        <v>740</v>
      </c>
      <c r="G36" s="80">
        <f t="shared" si="6"/>
        <v>760</v>
      </c>
    </row>
    <row r="37" spans="1:7" x14ac:dyDescent="0.25">
      <c r="A37" s="84" t="s">
        <v>313</v>
      </c>
      <c r="B37" s="80">
        <v>1210182.1000000001</v>
      </c>
      <c r="C37" s="80">
        <v>1146906.1200000001</v>
      </c>
      <c r="D37" s="80">
        <v>2357088.2200000002</v>
      </c>
      <c r="E37" s="80">
        <v>2157102.17</v>
      </c>
      <c r="F37" s="80">
        <v>1828550.17</v>
      </c>
      <c r="G37" s="80">
        <f t="shared" si="6"/>
        <v>199986.05000000028</v>
      </c>
    </row>
    <row r="38" spans="1:7" x14ac:dyDescent="0.25">
      <c r="A38" s="83" t="s">
        <v>314</v>
      </c>
      <c r="B38" s="80">
        <f>SUM(B39:B47)</f>
        <v>58972</v>
      </c>
      <c r="C38" s="80">
        <f t="shared" ref="C38:G38" si="7">SUM(C39:C47)</f>
        <v>0</v>
      </c>
      <c r="D38" s="80">
        <f t="shared" si="7"/>
        <v>58972</v>
      </c>
      <c r="E38" s="80">
        <f t="shared" si="7"/>
        <v>58395.57</v>
      </c>
      <c r="F38" s="80">
        <f t="shared" si="7"/>
        <v>58395.57</v>
      </c>
      <c r="G38" s="80">
        <f t="shared" si="7"/>
        <v>576.43000000000029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/>
      <c r="C42" s="80"/>
      <c r="D42" s="80">
        <v>0</v>
      </c>
      <c r="E42" s="80"/>
      <c r="F42" s="80"/>
      <c r="G42" s="80">
        <f t="shared" si="8"/>
        <v>0</v>
      </c>
    </row>
    <row r="43" spans="1:7" x14ac:dyDescent="0.25">
      <c r="A43" s="84" t="s">
        <v>319</v>
      </c>
      <c r="B43" s="80">
        <v>58972</v>
      </c>
      <c r="C43" s="80">
        <v>0</v>
      </c>
      <c r="D43" s="80">
        <v>58972</v>
      </c>
      <c r="E43" s="80">
        <v>58395.57</v>
      </c>
      <c r="F43" s="80">
        <v>58395.57</v>
      </c>
      <c r="G43" s="80">
        <f t="shared" si="8"/>
        <v>576.43000000000029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877273.11</v>
      </c>
      <c r="C48" s="80">
        <f t="shared" ref="C48:G48" si="9">SUM(C49:C57)</f>
        <v>-852273.11</v>
      </c>
      <c r="D48" s="80">
        <f t="shared" si="9"/>
        <v>25000</v>
      </c>
      <c r="E48" s="80">
        <f t="shared" si="9"/>
        <v>0</v>
      </c>
      <c r="F48" s="80">
        <f t="shared" si="9"/>
        <v>0</v>
      </c>
      <c r="G48" s="80">
        <f t="shared" si="9"/>
        <v>25000</v>
      </c>
    </row>
    <row r="49" spans="1:7" x14ac:dyDescent="0.25">
      <c r="A49" s="84" t="s">
        <v>325</v>
      </c>
      <c r="B49" s="80">
        <v>75000</v>
      </c>
      <c r="C49" s="80">
        <v>-50000</v>
      </c>
      <c r="D49" s="80">
        <v>25000</v>
      </c>
      <c r="E49" s="80">
        <v>0</v>
      </c>
      <c r="F49" s="80">
        <v>0</v>
      </c>
      <c r="G49" s="80">
        <f>D49-E49</f>
        <v>25000</v>
      </c>
    </row>
    <row r="50" spans="1:7" x14ac:dyDescent="0.25">
      <c r="A50" s="84" t="s">
        <v>326</v>
      </c>
      <c r="B50" s="80"/>
      <c r="C50" s="80"/>
      <c r="D50" s="80">
        <v>0</v>
      </c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350000</v>
      </c>
      <c r="C52" s="80">
        <v>-350000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452273.11</v>
      </c>
      <c r="C54" s="80">
        <v>-452273.11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391115.74</v>
      </c>
      <c r="C58" s="80">
        <f t="shared" ref="C58:G58" si="11">SUM(C59:C61)</f>
        <v>229500</v>
      </c>
      <c r="D58" s="80">
        <f t="shared" si="11"/>
        <v>620615.74</v>
      </c>
      <c r="E58" s="80">
        <f t="shared" si="11"/>
        <v>608968.86</v>
      </c>
      <c r="F58" s="80">
        <f t="shared" si="11"/>
        <v>608968.86</v>
      </c>
      <c r="G58" s="80">
        <f t="shared" si="11"/>
        <v>11646.880000000005</v>
      </c>
    </row>
    <row r="59" spans="1:7" x14ac:dyDescent="0.25">
      <c r="A59" s="84" t="s">
        <v>335</v>
      </c>
      <c r="B59" s="80">
        <v>391115.74</v>
      </c>
      <c r="C59" s="80">
        <v>229500</v>
      </c>
      <c r="D59" s="80">
        <v>620615.74</v>
      </c>
      <c r="E59" s="80">
        <v>608968.86</v>
      </c>
      <c r="F59" s="80">
        <v>608968.86</v>
      </c>
      <c r="G59" s="80">
        <f>D59-E59</f>
        <v>11646.880000000005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>
        <v>0</v>
      </c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300000</v>
      </c>
      <c r="D75" s="80">
        <f t="shared" si="17"/>
        <v>300000</v>
      </c>
      <c r="E75" s="80">
        <f t="shared" si="17"/>
        <v>0</v>
      </c>
      <c r="F75" s="80">
        <f t="shared" si="17"/>
        <v>0</v>
      </c>
      <c r="G75" s="80">
        <f t="shared" si="17"/>
        <v>300000</v>
      </c>
    </row>
    <row r="76" spans="1:7" x14ac:dyDescent="0.25">
      <c r="A76" s="84" t="s">
        <v>352</v>
      </c>
      <c r="B76" s="80">
        <v>0</v>
      </c>
      <c r="C76" s="80">
        <v>300000</v>
      </c>
      <c r="D76" s="80">
        <v>300000</v>
      </c>
      <c r="E76" s="80">
        <v>0</v>
      </c>
      <c r="F76" s="80">
        <v>0</v>
      </c>
      <c r="G76" s="80">
        <f>D76-E76</f>
        <v>300000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>
        <v>0</v>
      </c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22432597.739999998</v>
      </c>
      <c r="C159" s="79">
        <f t="shared" ref="C159:G159" si="38">C9+C84</f>
        <v>2541641.5100000002</v>
      </c>
      <c r="D159" s="79">
        <f t="shared" si="38"/>
        <v>24974239.249999996</v>
      </c>
      <c r="E159" s="79">
        <f t="shared" si="38"/>
        <v>23470158.48</v>
      </c>
      <c r="F159" s="79">
        <f t="shared" si="38"/>
        <v>23141606.48</v>
      </c>
      <c r="G159" s="79">
        <f t="shared" si="38"/>
        <v>1504080.77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22432597.739999998</v>
      </c>
      <c r="Q2" s="18">
        <f>'Formato 6 a)'!C9</f>
        <v>2541641.5100000002</v>
      </c>
      <c r="R2" s="18">
        <f>'Formato 6 a)'!D9</f>
        <v>24974239.249999996</v>
      </c>
      <c r="S2" s="18">
        <f>'Formato 6 a)'!E9</f>
        <v>23470158.48</v>
      </c>
      <c r="T2" s="18">
        <f>'Formato 6 a)'!F9</f>
        <v>23141606.48</v>
      </c>
      <c r="U2" s="18">
        <f>'Formato 6 a)'!G9</f>
        <v>1504080.77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8727854.7899999991</v>
      </c>
      <c r="Q3" s="18">
        <f>'Formato 6 a)'!C10</f>
        <v>970570.29</v>
      </c>
      <c r="R3" s="18">
        <f>'Formato 6 a)'!D10</f>
        <v>9698425.0800000001</v>
      </c>
      <c r="S3" s="18">
        <f>'Formato 6 a)'!E10</f>
        <v>9218932.5399999991</v>
      </c>
      <c r="T3" s="18">
        <f>'Formato 6 a)'!F10</f>
        <v>9218932.5399999991</v>
      </c>
      <c r="U3" s="18">
        <f>'Formato 6 a)'!G10</f>
        <v>479492.54000000027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3219785.24</v>
      </c>
      <c r="Q4" s="18">
        <f>'Formato 6 a)'!C11</f>
        <v>-106288.76</v>
      </c>
      <c r="R4" s="18">
        <f>'Formato 6 a)'!D11</f>
        <v>3113496.4800000004</v>
      </c>
      <c r="S4" s="18">
        <f>'Formato 6 a)'!E11</f>
        <v>3007708.06</v>
      </c>
      <c r="T4" s="18">
        <f>'Formato 6 a)'!F11</f>
        <v>3007708.06</v>
      </c>
      <c r="U4" s="18">
        <f>'Formato 6 a)'!G11</f>
        <v>105788.42000000039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3171987.27</v>
      </c>
      <c r="Q5" s="18">
        <f>'Formato 6 a)'!C12</f>
        <v>328459.05</v>
      </c>
      <c r="R5" s="18">
        <f>'Formato 6 a)'!D12</f>
        <v>3500446.32</v>
      </c>
      <c r="S5" s="18">
        <f>'Formato 6 a)'!E12</f>
        <v>3472142.88</v>
      </c>
      <c r="T5" s="18">
        <f>'Formato 6 a)'!F12</f>
        <v>3472142.88</v>
      </c>
      <c r="U5" s="18">
        <f>'Formato 6 a)'!G12</f>
        <v>28303.439999999944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803436.37</v>
      </c>
      <c r="Q6" s="18">
        <f>'Formato 6 a)'!C13</f>
        <v>457400</v>
      </c>
      <c r="R6" s="18">
        <f>'Formato 6 a)'!D13</f>
        <v>1260836.3700000001</v>
      </c>
      <c r="S6" s="18">
        <f>'Formato 6 a)'!E13</f>
        <v>1183462.53</v>
      </c>
      <c r="T6" s="18">
        <f>'Formato 6 a)'!F13</f>
        <v>1183462.53</v>
      </c>
      <c r="U6" s="18">
        <f>'Formato 6 a)'!G13</f>
        <v>77373.840000000084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1532645.91</v>
      </c>
      <c r="Q8" s="18">
        <f>'Formato 6 a)'!C15</f>
        <v>291000</v>
      </c>
      <c r="R8" s="18">
        <f>'Formato 6 a)'!D15</f>
        <v>1823645.91</v>
      </c>
      <c r="S8" s="18">
        <f>'Formato 6 a)'!E15</f>
        <v>1555619.07</v>
      </c>
      <c r="T8" s="18">
        <f>'Formato 6 a)'!F15</f>
        <v>1555619.07</v>
      </c>
      <c r="U8" s="18">
        <f>'Formato 6 a)'!G15</f>
        <v>268026.83999999985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2551500</v>
      </c>
      <c r="Q11" s="18">
        <f>'Formato 6 a)'!C18</f>
        <v>-75424.31</v>
      </c>
      <c r="R11" s="18">
        <f>'Formato 6 a)'!D18</f>
        <v>2476075.69</v>
      </c>
      <c r="S11" s="18">
        <f>'Formato 6 a)'!E18</f>
        <v>2227046.38</v>
      </c>
      <c r="T11" s="18">
        <f>'Formato 6 a)'!F18</f>
        <v>2227046.38</v>
      </c>
      <c r="U11" s="18">
        <f>'Formato 6 a)'!G18</f>
        <v>249029.31000000014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183500</v>
      </c>
      <c r="Q12" s="18">
        <f>'Formato 6 a)'!C19</f>
        <v>0</v>
      </c>
      <c r="R12" s="18">
        <f>'Formato 6 a)'!D19</f>
        <v>183500</v>
      </c>
      <c r="S12" s="18">
        <f>'Formato 6 a)'!E19</f>
        <v>154528.10999999999</v>
      </c>
      <c r="T12" s="18">
        <f>'Formato 6 a)'!F19</f>
        <v>154528.10999999999</v>
      </c>
      <c r="U12" s="18">
        <f>'Formato 6 a)'!G19</f>
        <v>28971.890000000014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25000</v>
      </c>
      <c r="Q13" s="18">
        <f>'Formato 6 a)'!C20</f>
        <v>22753.45</v>
      </c>
      <c r="R13" s="18">
        <f>'Formato 6 a)'!D20</f>
        <v>47753.45</v>
      </c>
      <c r="S13" s="18">
        <f>'Formato 6 a)'!E20</f>
        <v>47753.45</v>
      </c>
      <c r="T13" s="18">
        <f>'Formato 6 a)'!F20</f>
        <v>47753.45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50000</v>
      </c>
      <c r="T14" s="18">
        <f>'Formato 6 a)'!F21</f>
        <v>50000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836000</v>
      </c>
      <c r="Q15" s="18">
        <f>'Formato 6 a)'!C22</f>
        <v>82327.42</v>
      </c>
      <c r="R15" s="18">
        <f>'Formato 6 a)'!D22</f>
        <v>918327.42</v>
      </c>
      <c r="S15" s="18">
        <f>'Formato 6 a)'!E22</f>
        <v>878645.19</v>
      </c>
      <c r="T15" s="18">
        <f>'Formato 6 a)'!F22</f>
        <v>878645.19</v>
      </c>
      <c r="U15" s="18">
        <f>'Formato 6 a)'!G22</f>
        <v>39682.230000000098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98500</v>
      </c>
      <c r="Q16" s="18">
        <f>'Formato 6 a)'!C23</f>
        <v>0</v>
      </c>
      <c r="R16" s="18">
        <f>'Formato 6 a)'!D23</f>
        <v>98500</v>
      </c>
      <c r="S16" s="18">
        <f>'Formato 6 a)'!E23</f>
        <v>90555.91</v>
      </c>
      <c r="T16" s="18">
        <f>'Formato 6 a)'!F23</f>
        <v>90555.91</v>
      </c>
      <c r="U16" s="18">
        <f>'Formato 6 a)'!G23</f>
        <v>7944.0899999999965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700000</v>
      </c>
      <c r="Q17" s="18">
        <f>'Formato 6 a)'!C24</f>
        <v>0</v>
      </c>
      <c r="R17" s="18">
        <f>'Formato 6 a)'!D24</f>
        <v>700000</v>
      </c>
      <c r="S17" s="18">
        <f>'Formato 6 a)'!E24</f>
        <v>700000</v>
      </c>
      <c r="T17" s="18">
        <f>'Formato 6 a)'!F24</f>
        <v>700000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90000</v>
      </c>
      <c r="Q18" s="18">
        <f>'Formato 6 a)'!C25</f>
        <v>0</v>
      </c>
      <c r="R18" s="18">
        <f>'Formato 6 a)'!D25</f>
        <v>90000</v>
      </c>
      <c r="S18" s="18">
        <f>'Formato 6 a)'!E25</f>
        <v>19125</v>
      </c>
      <c r="T18" s="18">
        <f>'Formato 6 a)'!F25</f>
        <v>19125</v>
      </c>
      <c r="U18" s="18">
        <f>'Formato 6 a)'!G25</f>
        <v>70875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568500</v>
      </c>
      <c r="Q20" s="18">
        <f>'Formato 6 a)'!C27</f>
        <v>-180505.18</v>
      </c>
      <c r="R20" s="18">
        <f>'Formato 6 a)'!D27</f>
        <v>387994.82</v>
      </c>
      <c r="S20" s="18">
        <f>'Formato 6 a)'!E27</f>
        <v>286438.71999999997</v>
      </c>
      <c r="T20" s="18">
        <f>'Formato 6 a)'!F27</f>
        <v>286438.71999999997</v>
      </c>
      <c r="U20" s="18">
        <f>'Formato 6 a)'!G27</f>
        <v>101556.10000000003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9825882.0999999996</v>
      </c>
      <c r="Q21" s="18">
        <f>'Formato 6 a)'!C28</f>
        <v>1969268.6400000001</v>
      </c>
      <c r="R21" s="18">
        <f>'Formato 6 a)'!D28</f>
        <v>11795150.739999998</v>
      </c>
      <c r="S21" s="18">
        <f>'Formato 6 a)'!E28</f>
        <v>11356815.130000003</v>
      </c>
      <c r="T21" s="18">
        <f>'Formato 6 a)'!F28</f>
        <v>11028263.130000003</v>
      </c>
      <c r="U21" s="18">
        <f>'Formato 6 a)'!G28</f>
        <v>438335.60999999964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7125000</v>
      </c>
      <c r="Q22" s="18">
        <f>'Formato 6 a)'!C29</f>
        <v>1175936.97</v>
      </c>
      <c r="R22" s="18">
        <f>'Formato 6 a)'!D29</f>
        <v>8300936.9699999997</v>
      </c>
      <c r="S22" s="18">
        <f>'Formato 6 a)'!E29</f>
        <v>8278681.5300000003</v>
      </c>
      <c r="T22" s="18">
        <f>'Formato 6 a)'!F29</f>
        <v>8278681.5300000003</v>
      </c>
      <c r="U22" s="18">
        <f>'Formato 6 a)'!G29</f>
        <v>22255.439999999478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155000</v>
      </c>
      <c r="Q23" s="18">
        <f>'Formato 6 a)'!C30</f>
        <v>-49965</v>
      </c>
      <c r="R23" s="18">
        <f>'Formato 6 a)'!D30</f>
        <v>105035</v>
      </c>
      <c r="S23" s="18">
        <f>'Formato 6 a)'!E30</f>
        <v>88599.07</v>
      </c>
      <c r="T23" s="18">
        <f>'Formato 6 a)'!F30</f>
        <v>88599.07</v>
      </c>
      <c r="U23" s="18">
        <f>'Formato 6 a)'!G30</f>
        <v>16435.929999999993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175000</v>
      </c>
      <c r="Q24" s="18">
        <f>'Formato 6 a)'!C31</f>
        <v>121943.1</v>
      </c>
      <c r="R24" s="18">
        <f>'Formato 6 a)'!D31</f>
        <v>296943.09999999998</v>
      </c>
      <c r="S24" s="18">
        <f>'Formato 6 a)'!E31</f>
        <v>252460.37</v>
      </c>
      <c r="T24" s="18">
        <f>'Formato 6 a)'!F31</f>
        <v>252460.37</v>
      </c>
      <c r="U24" s="18">
        <f>'Formato 6 a)'!G31</f>
        <v>44482.729999999981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405000</v>
      </c>
      <c r="Q25" s="18">
        <f>'Formato 6 a)'!C32</f>
        <v>-268000</v>
      </c>
      <c r="R25" s="18">
        <f>'Formato 6 a)'!D32</f>
        <v>137000</v>
      </c>
      <c r="S25" s="18">
        <f>'Formato 6 a)'!E32</f>
        <v>126901.89</v>
      </c>
      <c r="T25" s="18">
        <f>'Formato 6 a)'!F32</f>
        <v>126901.89</v>
      </c>
      <c r="U25" s="18">
        <f>'Formato 6 a)'!G32</f>
        <v>10098.11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686000</v>
      </c>
      <c r="Q26" s="18">
        <f>'Formato 6 a)'!C33</f>
        <v>-157552.54999999999</v>
      </c>
      <c r="R26" s="18">
        <f>'Formato 6 a)'!D33</f>
        <v>528447.44999999995</v>
      </c>
      <c r="S26" s="18">
        <f>'Formato 6 a)'!E33</f>
        <v>394466.21</v>
      </c>
      <c r="T26" s="18">
        <f>'Formato 6 a)'!F33</f>
        <v>394466.21</v>
      </c>
      <c r="U26" s="18">
        <f>'Formato 6 a)'!G33</f>
        <v>133981.23999999993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58700</v>
      </c>
      <c r="Q27" s="18">
        <f>'Formato 6 a)'!C34</f>
        <v>0</v>
      </c>
      <c r="R27" s="18">
        <f>'Formato 6 a)'!D34</f>
        <v>58700</v>
      </c>
      <c r="S27" s="18">
        <f>'Formato 6 a)'!E34</f>
        <v>56262.14</v>
      </c>
      <c r="T27" s="18">
        <f>'Formato 6 a)'!F34</f>
        <v>56262.14</v>
      </c>
      <c r="U27" s="18">
        <f>'Formato 6 a)'!G34</f>
        <v>2437.8600000000006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9500</v>
      </c>
      <c r="Q28" s="18">
        <f>'Formato 6 a)'!C35</f>
        <v>0</v>
      </c>
      <c r="R28" s="18">
        <f>'Formato 6 a)'!D35</f>
        <v>9500</v>
      </c>
      <c r="S28" s="18">
        <f>'Formato 6 a)'!E35</f>
        <v>1601.75</v>
      </c>
      <c r="T28" s="18">
        <f>'Formato 6 a)'!F35</f>
        <v>1601.75</v>
      </c>
      <c r="U28" s="18">
        <f>'Formato 6 a)'!G35</f>
        <v>7898.25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0</v>
      </c>
      <c r="R29" s="18">
        <f>'Formato 6 a)'!D36</f>
        <v>1500</v>
      </c>
      <c r="S29" s="18">
        <f>'Formato 6 a)'!E36</f>
        <v>740</v>
      </c>
      <c r="T29" s="18">
        <f>'Formato 6 a)'!F36</f>
        <v>740</v>
      </c>
      <c r="U29" s="18">
        <f>'Formato 6 a)'!G36</f>
        <v>760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1210182.1000000001</v>
      </c>
      <c r="Q30" s="18">
        <f>'Formato 6 a)'!C37</f>
        <v>1146906.1200000001</v>
      </c>
      <c r="R30" s="18">
        <f>'Formato 6 a)'!D37</f>
        <v>2357088.2200000002</v>
      </c>
      <c r="S30" s="18">
        <f>'Formato 6 a)'!E37</f>
        <v>2157102.17</v>
      </c>
      <c r="T30" s="18">
        <f>'Formato 6 a)'!F37</f>
        <v>1828550.17</v>
      </c>
      <c r="U30" s="18">
        <f>'Formato 6 a)'!G37</f>
        <v>199986.05000000028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58972</v>
      </c>
      <c r="Q31" s="18">
        <f>'Formato 6 a)'!C38</f>
        <v>0</v>
      </c>
      <c r="R31" s="18">
        <f>'Formato 6 a)'!D38</f>
        <v>58972</v>
      </c>
      <c r="S31" s="18">
        <f>'Formato 6 a)'!E38</f>
        <v>58395.57</v>
      </c>
      <c r="T31" s="18">
        <f>'Formato 6 a)'!F38</f>
        <v>58395.57</v>
      </c>
      <c r="U31" s="18">
        <f>'Formato 6 a)'!G38</f>
        <v>576.43000000000029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58972</v>
      </c>
      <c r="Q36" s="18">
        <f>'Formato 6 a)'!C43</f>
        <v>0</v>
      </c>
      <c r="R36" s="18">
        <f>'Formato 6 a)'!D43</f>
        <v>58972</v>
      </c>
      <c r="S36" s="18">
        <f>'Formato 6 a)'!E43</f>
        <v>58395.57</v>
      </c>
      <c r="T36" s="18">
        <f>'Formato 6 a)'!F43</f>
        <v>58395.57</v>
      </c>
      <c r="U36" s="18">
        <f>'Formato 6 a)'!G43</f>
        <v>576.43000000000029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877273.11</v>
      </c>
      <c r="Q41" s="18">
        <f>'Formato 6 a)'!C48</f>
        <v>-852273.11</v>
      </c>
      <c r="R41" s="18">
        <f>'Formato 6 a)'!D48</f>
        <v>25000</v>
      </c>
      <c r="S41" s="18">
        <f>'Formato 6 a)'!E48</f>
        <v>0</v>
      </c>
      <c r="T41" s="18">
        <f>'Formato 6 a)'!F48</f>
        <v>0</v>
      </c>
      <c r="U41" s="18">
        <f>'Formato 6 a)'!G48</f>
        <v>25000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-50000</v>
      </c>
      <c r="R42" s="18">
        <f>'Formato 6 a)'!D49</f>
        <v>25000</v>
      </c>
      <c r="S42" s="18">
        <f>'Formato 6 a)'!E49</f>
        <v>0</v>
      </c>
      <c r="T42" s="18">
        <f>'Formato 6 a)'!F49</f>
        <v>0</v>
      </c>
      <c r="U42" s="18">
        <f>'Formato 6 a)'!G49</f>
        <v>25000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350000</v>
      </c>
      <c r="Q45" s="18">
        <f>'Formato 6 a)'!C52</f>
        <v>-350000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452273.11</v>
      </c>
      <c r="Q47" s="18">
        <f>'Formato 6 a)'!C54</f>
        <v>-452273.11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391115.74</v>
      </c>
      <c r="Q51" s="18">
        <f>'Formato 6 a)'!C58</f>
        <v>229500</v>
      </c>
      <c r="R51" s="18">
        <f>'Formato 6 a)'!D58</f>
        <v>620615.74</v>
      </c>
      <c r="S51" s="18">
        <f>'Formato 6 a)'!E58</f>
        <v>608968.86</v>
      </c>
      <c r="T51" s="18">
        <f>'Formato 6 a)'!F58</f>
        <v>608968.86</v>
      </c>
      <c r="U51" s="18">
        <f>'Formato 6 a)'!G58</f>
        <v>11646.880000000005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391115.74</v>
      </c>
      <c r="Q52" s="18">
        <f>'Formato 6 a)'!C59</f>
        <v>229500</v>
      </c>
      <c r="R52" s="18">
        <f>'Formato 6 a)'!D59</f>
        <v>620615.74</v>
      </c>
      <c r="S52" s="18">
        <f>'Formato 6 a)'!E59</f>
        <v>608968.86</v>
      </c>
      <c r="T52" s="18">
        <f>'Formato 6 a)'!F59</f>
        <v>608968.86</v>
      </c>
      <c r="U52" s="18">
        <f>'Formato 6 a)'!G59</f>
        <v>11646.880000000005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300000</v>
      </c>
      <c r="R68" s="18">
        <f>'Formato 6 a)'!D75</f>
        <v>300000</v>
      </c>
      <c r="S68" s="18">
        <f>'Formato 6 a)'!E75</f>
        <v>0</v>
      </c>
      <c r="T68" s="18">
        <f>'Formato 6 a)'!F75</f>
        <v>0</v>
      </c>
      <c r="U68" s="18">
        <f>'Formato 6 a)'!G75</f>
        <v>300000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300000</v>
      </c>
      <c r="R69" s="18">
        <f>'Formato 6 a)'!D76</f>
        <v>300000</v>
      </c>
      <c r="S69" s="18">
        <f>'Formato 6 a)'!E76</f>
        <v>0</v>
      </c>
      <c r="T69" s="18">
        <f>'Formato 6 a)'!F76</f>
        <v>0</v>
      </c>
      <c r="U69" s="18">
        <f>'Formato 6 a)'!G76</f>
        <v>300000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22432597.739999998</v>
      </c>
      <c r="Q150">
        <f>'Formato 6 a)'!C159</f>
        <v>2541641.5100000002</v>
      </c>
      <c r="R150">
        <f>'Formato 6 a)'!D159</f>
        <v>24974239.249999996</v>
      </c>
      <c r="S150">
        <f>'Formato 6 a)'!E159</f>
        <v>23470158.48</v>
      </c>
      <c r="T150">
        <f>'Formato 6 a)'!F159</f>
        <v>23141606.48</v>
      </c>
      <c r="U150">
        <f>'Formato 6 a)'!G159</f>
        <v>1504080.77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F25" sqref="F25"/>
    </sheetView>
  </sheetViews>
  <sheetFormatPr baseColWidth="10" defaultColWidth="0" defaultRowHeight="15" zeroHeight="1" x14ac:dyDescent="0.25"/>
  <cols>
    <col min="1" max="1" width="59.25" customWidth="1"/>
    <col min="2" max="6" width="20.75" customWidth="1"/>
    <col min="7" max="7" width="18.25" customWidth="1"/>
    <col min="8" max="16384" width="10.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22432597.739999998</v>
      </c>
      <c r="C9" s="59">
        <f>SUM(C10:GASTO_NE_FIN_02)</f>
        <v>2541641.5099999998</v>
      </c>
      <c r="D9" s="59">
        <f>SUM(D10:GASTO_NE_FIN_03)</f>
        <v>24974239.25</v>
      </c>
      <c r="E9" s="59">
        <f>SUM(E10:GASTO_NE_FIN_04)</f>
        <v>23470158.48</v>
      </c>
      <c r="F9" s="59">
        <f>SUM(F10:GASTO_NE_FIN_05)</f>
        <v>23141606.48</v>
      </c>
      <c r="G9" s="59">
        <f>SUM(G10:GASTO_NE_FIN_06)</f>
        <v>1504080.7699999977</v>
      </c>
    </row>
    <row r="10" spans="1:7" s="24" customFormat="1" x14ac:dyDescent="0.25">
      <c r="A10" s="144" t="s">
        <v>432</v>
      </c>
      <c r="B10" s="60">
        <v>22432597.739999998</v>
      </c>
      <c r="C10" s="60">
        <v>0</v>
      </c>
      <c r="D10" s="60">
        <v>22432597.739999998</v>
      </c>
      <c r="E10" s="60">
        <v>23470158.48</v>
      </c>
      <c r="F10" s="60">
        <v>23141606.48</v>
      </c>
      <c r="G10" s="77">
        <f>D10-E10</f>
        <v>-1037560.7400000021</v>
      </c>
    </row>
    <row r="11" spans="1:7" s="24" customFormat="1" x14ac:dyDescent="0.25">
      <c r="A11" s="144" t="s">
        <v>433</v>
      </c>
      <c r="B11" s="60">
        <v>0</v>
      </c>
      <c r="C11" s="60">
        <v>2541641.5099999998</v>
      </c>
      <c r="D11" s="60">
        <v>2541641.5099999998</v>
      </c>
      <c r="E11" s="60">
        <v>0</v>
      </c>
      <c r="F11" s="60">
        <v>0</v>
      </c>
      <c r="G11" s="77">
        <f t="shared" ref="G11:G17" si="0">D11-E11</f>
        <v>2541641.5099999998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22432597.739999998</v>
      </c>
      <c r="C29" s="61">
        <f>GASTO_NE_T2+GASTO_E_T2</f>
        <v>2541641.5099999998</v>
      </c>
      <c r="D29" s="61">
        <f>GASTO_NE_T3+GASTO_E_T3</f>
        <v>24974239.25</v>
      </c>
      <c r="E29" s="61">
        <f>GASTO_NE_T4+GASTO_E_T4</f>
        <v>23470158.48</v>
      </c>
      <c r="F29" s="61">
        <f>GASTO_NE_T5+GASTO_E_T5</f>
        <v>23141606.48</v>
      </c>
      <c r="G29" s="61">
        <f>GASTO_NE_T6+GASTO_E_T6</f>
        <v>1504080.7699999977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15.62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22432597.739999998</v>
      </c>
      <c r="Q2" s="18">
        <f>GASTO_NE_T2</f>
        <v>2541641.5099999998</v>
      </c>
      <c r="R2" s="18">
        <f>GASTO_NE_T3</f>
        <v>24974239.25</v>
      </c>
      <c r="S2" s="18">
        <f>GASTO_NE_T4</f>
        <v>23470158.48</v>
      </c>
      <c r="T2" s="18">
        <f>GASTO_NE_T5</f>
        <v>23141606.48</v>
      </c>
      <c r="U2" s="18">
        <f>GASTO_NE_T6</f>
        <v>1504080.7699999977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22432597.739999998</v>
      </c>
      <c r="Q4" s="18">
        <f>TOTAL_E_T2</f>
        <v>2541641.5099999998</v>
      </c>
      <c r="R4" s="18">
        <f>TOTAL_E_T3</f>
        <v>24974239.25</v>
      </c>
      <c r="S4" s="18">
        <f>TOTAL_E_T4</f>
        <v>23470158.48</v>
      </c>
      <c r="T4" s="18">
        <f>TOTAL_E_T5</f>
        <v>23141606.48</v>
      </c>
      <c r="U4" s="18">
        <f>TOTAL_E_T6</f>
        <v>1504080.7699999977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625" customWidth="1"/>
    <col min="2" max="6" width="20.75" customWidth="1"/>
    <col min="7" max="7" width="17.25" customWidth="1"/>
    <col min="8" max="8" width="0" hidden="1" customWidth="1"/>
    <col min="9" max="16383" width="10.875" hidden="1"/>
    <col min="16384" max="16384" width="2.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22432597.739999998</v>
      </c>
      <c r="C9" s="70">
        <f t="shared" ref="C9:G9" si="0">SUM(C10,C19,C27,C37)</f>
        <v>2541641.5100000002</v>
      </c>
      <c r="D9" s="70">
        <f t="shared" si="0"/>
        <v>24974239.249999996</v>
      </c>
      <c r="E9" s="70">
        <f t="shared" si="0"/>
        <v>23470158.48</v>
      </c>
      <c r="F9" s="70">
        <f t="shared" si="0"/>
        <v>23141606.48</v>
      </c>
      <c r="G9" s="70">
        <f t="shared" si="0"/>
        <v>1504080.7699999975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22432597.739999998</v>
      </c>
      <c r="C19" s="71">
        <f t="shared" ref="C19:F19" si="3">SUM(C20:C26)</f>
        <v>2541641.5100000002</v>
      </c>
      <c r="D19" s="71">
        <f t="shared" si="3"/>
        <v>24974239.249999996</v>
      </c>
      <c r="E19" s="71">
        <f t="shared" si="3"/>
        <v>23470158.48</v>
      </c>
      <c r="F19" s="71">
        <f t="shared" si="3"/>
        <v>23141606.48</v>
      </c>
      <c r="G19" s="71">
        <f>SUM(G20:G26)</f>
        <v>1504080.7699999975</v>
      </c>
    </row>
    <row r="20" spans="1:7" x14ac:dyDescent="0.25">
      <c r="A20" s="63" t="s">
        <v>374</v>
      </c>
      <c r="B20" s="71">
        <v>21364397.02</v>
      </c>
      <c r="C20" s="71">
        <v>2591199.2400000002</v>
      </c>
      <c r="D20" s="71">
        <v>23955596.259999998</v>
      </c>
      <c r="E20" s="71">
        <v>22601524.48</v>
      </c>
      <c r="F20" s="71">
        <v>22272972.48</v>
      </c>
      <c r="G20" s="72">
        <f>D20-E20</f>
        <v>1354071.7799999975</v>
      </c>
    </row>
    <row r="21" spans="1:7" x14ac:dyDescent="0.25">
      <c r="A21" s="63" t="s">
        <v>375</v>
      </c>
      <c r="B21" s="71">
        <v>1068200.72</v>
      </c>
      <c r="C21" s="71">
        <v>-49557.73</v>
      </c>
      <c r="D21" s="71">
        <v>1018642.99</v>
      </c>
      <c r="E21" s="71">
        <v>868634</v>
      </c>
      <c r="F21" s="71">
        <v>868634</v>
      </c>
      <c r="G21" s="72">
        <f t="shared" ref="G21:G26" si="4">D21-E21</f>
        <v>150008.99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22432597.739999998</v>
      </c>
      <c r="C77" s="73">
        <f t="shared" ref="C77:F77" si="18">C43+C9</f>
        <v>2541641.5100000002</v>
      </c>
      <c r="D77" s="73">
        <f t="shared" si="18"/>
        <v>24974239.249999996</v>
      </c>
      <c r="E77" s="73">
        <f t="shared" si="18"/>
        <v>23470158.48</v>
      </c>
      <c r="F77" s="73">
        <f t="shared" si="18"/>
        <v>23141606.48</v>
      </c>
      <c r="G77" s="73">
        <f>G43+G9</f>
        <v>1504080.7699999975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22432597.739999998</v>
      </c>
      <c r="Q2" s="18">
        <f>'Formato 6 c)'!C9</f>
        <v>2541641.5100000002</v>
      </c>
      <c r="R2" s="18">
        <f>'Formato 6 c)'!D9</f>
        <v>24974239.249999996</v>
      </c>
      <c r="S2" s="18">
        <f>'Formato 6 c)'!E9</f>
        <v>23470158.48</v>
      </c>
      <c r="T2" s="18">
        <f>'Formato 6 c)'!F9</f>
        <v>23141606.48</v>
      </c>
      <c r="U2" s="18">
        <f>'Formato 6 c)'!G9</f>
        <v>1504080.7699999975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22432597.739999998</v>
      </c>
      <c r="Q12" s="18">
        <f>'Formato 6 c)'!C19</f>
        <v>2541641.5100000002</v>
      </c>
      <c r="R12" s="18">
        <f>'Formato 6 c)'!D19</f>
        <v>24974239.249999996</v>
      </c>
      <c r="S12" s="18">
        <f>'Formato 6 c)'!E19</f>
        <v>23470158.48</v>
      </c>
      <c r="T12" s="18">
        <f>'Formato 6 c)'!F19</f>
        <v>23141606.48</v>
      </c>
      <c r="U12" s="18">
        <f>'Formato 6 c)'!G19</f>
        <v>1504080.7699999975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21364397.02</v>
      </c>
      <c r="Q13" s="18">
        <f>'Formato 6 c)'!C20</f>
        <v>2591199.2400000002</v>
      </c>
      <c r="R13" s="18">
        <f>'Formato 6 c)'!D20</f>
        <v>23955596.259999998</v>
      </c>
      <c r="S13" s="18">
        <f>'Formato 6 c)'!E20</f>
        <v>22601524.48</v>
      </c>
      <c r="T13" s="18">
        <f>'Formato 6 c)'!F20</f>
        <v>22272972.48</v>
      </c>
      <c r="U13" s="18">
        <f>'Formato 6 c)'!G20</f>
        <v>1354071.7799999975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1068200.72</v>
      </c>
      <c r="Q14" s="18">
        <f>'Formato 6 c)'!C21</f>
        <v>-49557.73</v>
      </c>
      <c r="R14" s="18">
        <f>'Formato 6 c)'!D21</f>
        <v>1018642.99</v>
      </c>
      <c r="S14" s="18">
        <f>'Formato 6 c)'!E21</f>
        <v>868634</v>
      </c>
      <c r="T14" s="18">
        <f>'Formato 6 c)'!F21</f>
        <v>868634</v>
      </c>
      <c r="U14" s="18">
        <f>'Formato 6 c)'!G21</f>
        <v>150008.99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22432597.739999998</v>
      </c>
      <c r="Q68" s="18">
        <f>'Formato 6 c)'!C77</f>
        <v>2541641.5100000002</v>
      </c>
      <c r="R68" s="18">
        <f>'Formato 6 c)'!D77</f>
        <v>24974239.249999996</v>
      </c>
      <c r="S68" s="18">
        <f>'Formato 6 c)'!E77</f>
        <v>23470158.48</v>
      </c>
      <c r="T68" s="18">
        <f>'Formato 6 c)'!F77</f>
        <v>23141606.48</v>
      </c>
      <c r="U68" s="18">
        <f>'Formato 6 c)'!G77</f>
        <v>1504080.7699999975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75" bestFit="1" customWidth="1"/>
    <col min="3" max="3" width="50.25" customWidth="1"/>
    <col min="4" max="4" width="12.1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 APOTABLE Y ALCANTARILLADO DE COMONFORT, GTO., Gobierno del Estado de Guanajuato</v>
      </c>
    </row>
    <row r="7" spans="2:3" ht="14.25" x14ac:dyDescent="0.45">
      <c r="C7" t="str">
        <f>CONCATENATE(ENTE_PUBLICO," (a)")</f>
        <v>JUNTA DE AGU APOTABLE Y ALCANTARILLADO DE COMONFORT,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75" customWidth="1"/>
    <col min="2" max="6" width="20.75" style="16" customWidth="1"/>
    <col min="7" max="7" width="17.625" style="16" customWidth="1"/>
    <col min="8" max="16384" width="10.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8727854.7899999991</v>
      </c>
      <c r="C9" s="66">
        <f t="shared" ref="C9:F9" si="0">SUM(C10,C11,C12,C15,C16,C19)</f>
        <v>970570.29</v>
      </c>
      <c r="D9" s="66">
        <f t="shared" si="0"/>
        <v>9698425.0799999982</v>
      </c>
      <c r="E9" s="66">
        <f t="shared" si="0"/>
        <v>9218932.5399999991</v>
      </c>
      <c r="F9" s="66">
        <f t="shared" si="0"/>
        <v>9218932.5399999991</v>
      </c>
      <c r="G9" s="66">
        <f>SUM(G10,G11,G12,G15,G16,G19)</f>
        <v>479492.53999999911</v>
      </c>
    </row>
    <row r="10" spans="1:7" x14ac:dyDescent="0.25">
      <c r="A10" s="53" t="s">
        <v>401</v>
      </c>
      <c r="B10" s="67">
        <v>8727854.7899999991</v>
      </c>
      <c r="C10" s="67">
        <v>970570.29</v>
      </c>
      <c r="D10" s="67">
        <v>9698425.0799999982</v>
      </c>
      <c r="E10" s="67">
        <v>9218932.5399999991</v>
      </c>
      <c r="F10" s="67">
        <v>9218932.5399999991</v>
      </c>
      <c r="G10" s="67">
        <f>D10-E10</f>
        <v>479492.53999999911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8727854.7899999991</v>
      </c>
      <c r="C33" s="66">
        <f t="shared" ref="C33:G33" si="9">C21+C9</f>
        <v>970570.29</v>
      </c>
      <c r="D33" s="66">
        <f t="shared" si="9"/>
        <v>9698425.0799999982</v>
      </c>
      <c r="E33" s="66">
        <f t="shared" si="9"/>
        <v>9218932.5399999991</v>
      </c>
      <c r="F33" s="66">
        <f t="shared" si="9"/>
        <v>9218932.5399999991</v>
      </c>
      <c r="G33" s="66">
        <f t="shared" si="9"/>
        <v>479492.53999999911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8727854.7899999991</v>
      </c>
      <c r="Q2" s="18">
        <f>'Formato 6 d)'!C9</f>
        <v>970570.29</v>
      </c>
      <c r="R2" s="18">
        <f>'Formato 6 d)'!D9</f>
        <v>9698425.0799999982</v>
      </c>
      <c r="S2" s="18">
        <f>'Formato 6 d)'!E9</f>
        <v>9218932.5399999991</v>
      </c>
      <c r="T2" s="18">
        <f>'Formato 6 d)'!F9</f>
        <v>9218932.5399999991</v>
      </c>
      <c r="U2" s="18">
        <f>'Formato 6 d)'!G9</f>
        <v>479492.53999999911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8727854.7899999991</v>
      </c>
      <c r="Q3" s="18">
        <f>'Formato 6 d)'!C10</f>
        <v>970570.29</v>
      </c>
      <c r="R3" s="18">
        <f>'Formato 6 d)'!D10</f>
        <v>9698425.0799999982</v>
      </c>
      <c r="S3" s="18">
        <f>'Formato 6 d)'!E10</f>
        <v>9218932.5399999991</v>
      </c>
      <c r="T3" s="18">
        <f>'Formato 6 d)'!F10</f>
        <v>9218932.5399999991</v>
      </c>
      <c r="U3" s="18">
        <f>'Formato 6 d)'!G10</f>
        <v>479492.53999999911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8727854.7899999991</v>
      </c>
      <c r="Q24" s="18">
        <f>'Formato 6 d)'!C33</f>
        <v>970570.29</v>
      </c>
      <c r="R24" s="18">
        <f>'Formato 6 d)'!D33</f>
        <v>9698425.0799999982</v>
      </c>
      <c r="S24" s="18">
        <f>'Formato 6 d)'!E33</f>
        <v>9218932.5399999991</v>
      </c>
      <c r="T24" s="18">
        <f>'Formato 6 d)'!F33</f>
        <v>9218932.5399999991</v>
      </c>
      <c r="U24" s="18">
        <f>'Formato 6 d)'!G33</f>
        <v>479492.53999999911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375" customWidth="1"/>
    <col min="2" max="7" width="20.75" customWidth="1"/>
    <col min="8" max="16384" width="10.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5" style="3" customWidth="1"/>
    <col min="2" max="7" width="20.75" style="3" customWidth="1"/>
    <col min="8" max="16384" width="10.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2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37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5" customWidth="1"/>
    <col min="2" max="2" width="24.875" bestFit="1" customWidth="1"/>
    <col min="3" max="3" width="4.625" customWidth="1"/>
    <col min="4" max="4" width="2.75" bestFit="1" customWidth="1"/>
    <col min="5" max="5" width="22" bestFit="1" customWidth="1"/>
    <col min="6" max="6" width="2.75" bestFit="1" customWidth="1"/>
    <col min="7" max="7" width="15.25" bestFit="1" customWidth="1"/>
    <col min="8" max="8" width="1.75" bestFit="1" customWidth="1"/>
    <col min="9" max="9" width="15.375" bestFit="1" customWidth="1"/>
    <col min="10" max="10" width="2.75" bestFit="1" customWidth="1"/>
    <col min="11" max="11" width="12" customWidth="1"/>
    <col min="12" max="12" width="1.75" bestFit="1" customWidth="1"/>
    <col min="13" max="13" width="17.875" bestFit="1" customWidth="1"/>
    <col min="14" max="14" width="2.75" bestFit="1" customWidth="1"/>
    <col min="15" max="15" width="13.625" customWidth="1"/>
    <col min="16" max="16" width="1.75" bestFit="1" customWidth="1"/>
    <col min="17" max="17" width="23.75" bestFit="1" customWidth="1"/>
    <col min="18" max="18" width="2.75" bestFit="1" customWidth="1"/>
    <col min="19" max="19" width="21.375" bestFit="1" customWidth="1"/>
    <col min="20" max="20" width="2.75" bestFit="1" customWidth="1"/>
    <col min="21" max="21" width="20.25" bestFit="1" customWidth="1"/>
    <col min="22" max="22" width="2.75" bestFit="1" customWidth="1"/>
    <col min="23" max="23" width="19.375" bestFit="1" customWidth="1"/>
    <col min="24" max="24" width="2.75" bestFit="1" customWidth="1"/>
    <col min="25" max="25" width="42.625" bestFit="1" customWidth="1"/>
    <col min="26" max="26" width="2.75" bestFit="1" customWidth="1"/>
    <col min="27" max="27" width="29.125" bestFit="1" customWidth="1"/>
    <col min="28" max="28" width="2.75" bestFit="1" customWidth="1"/>
    <col min="29" max="29" width="31.875" bestFit="1" customWidth="1"/>
    <col min="30" max="30" width="2.75" bestFit="1" customWidth="1"/>
    <col min="31" max="31" width="25" bestFit="1" customWidth="1"/>
    <col min="32" max="32" width="2.75" bestFit="1" customWidth="1"/>
    <col min="33" max="33" width="23.125" bestFit="1" customWidth="1"/>
    <col min="34" max="34" width="2.75" bestFit="1" customWidth="1"/>
    <col min="35" max="35" width="26" bestFit="1" customWidth="1"/>
    <col min="36" max="36" width="2.75" bestFit="1" customWidth="1"/>
    <col min="37" max="37" width="17.875" bestFit="1" customWidth="1"/>
    <col min="38" max="38" width="2.75" bestFit="1" customWidth="1"/>
    <col min="39" max="39" width="17.25" bestFit="1" customWidth="1"/>
    <col min="40" max="40" width="2.75" bestFit="1" customWidth="1"/>
    <col min="41" max="41" width="20.125" bestFit="1" customWidth="1"/>
    <col min="42" max="42" width="2.75" bestFit="1" customWidth="1"/>
    <col min="43" max="43" width="40.75" customWidth="1"/>
    <col min="44" max="44" width="2.75" bestFit="1" customWidth="1"/>
    <col min="45" max="45" width="27.875" bestFit="1" customWidth="1"/>
    <col min="46" max="46" width="2.75" bestFit="1" customWidth="1"/>
    <col min="47" max="47" width="18" bestFit="1" customWidth="1"/>
    <col min="48" max="48" width="2.75" bestFit="1" customWidth="1"/>
    <col min="49" max="49" width="17.875" bestFit="1" customWidth="1"/>
    <col min="50" max="50" width="2.75" bestFit="1" customWidth="1"/>
    <col min="51" max="51" width="24.25" bestFit="1" customWidth="1"/>
    <col min="52" max="52" width="2.75" bestFit="1" customWidth="1"/>
    <col min="53" max="53" width="15.25" bestFit="1" customWidth="1"/>
    <col min="54" max="54" width="2.75" bestFit="1" customWidth="1"/>
    <col min="55" max="55" width="23.375" bestFit="1" customWidth="1"/>
    <col min="56" max="56" width="2.75" bestFit="1" customWidth="1"/>
    <col min="57" max="57" width="14.125" bestFit="1" customWidth="1"/>
    <col min="58" max="58" width="2.75" bestFit="1" customWidth="1"/>
    <col min="59" max="59" width="16.25" bestFit="1" customWidth="1"/>
    <col min="60" max="60" width="2.75" bestFit="1" customWidth="1"/>
    <col min="61" max="61" width="32.125" bestFit="1" customWidth="1"/>
    <col min="62" max="62" width="2.75" bestFit="1" customWidth="1"/>
    <col min="63" max="63" width="30.625" bestFit="1" customWidth="1"/>
    <col min="64" max="64" width="2.75" bestFit="1" customWidth="1"/>
    <col min="65" max="65" width="14.75" bestFit="1" customWidth="1"/>
    <col min="66" max="66" width="2.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75" defaultRowHeight="15" zeroHeight="1" x14ac:dyDescent="0.25"/>
  <cols>
    <col min="1" max="1" width="72.125" style="1" customWidth="1"/>
    <col min="2" max="6" width="20.75" customWidth="1"/>
    <col min="7" max="7" width="0" hidden="1" customWidth="1"/>
    <col min="8" max="8" width="0" hidden="1"/>
    <col min="9" max="16381" width="0" hidden="1" customWidth="1"/>
    <col min="16382" max="16382" width="5.75" hidden="1" customWidth="1"/>
    <col min="16383" max="16383" width="4.875" hidden="1" customWidth="1"/>
    <col min="16384" max="16384" width="9.1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JUNTA DE AGU APOTABLE Y ALCANTARILLADO DE COMONFORT, GTO.,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20.75" bestFit="1" customWidth="1"/>
    <col min="22" max="22" width="15" bestFit="1" customWidth="1"/>
    <col min="23" max="23" width="27.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99.875" style="2" customWidth="1"/>
    <col min="2" max="3" width="20" customWidth="1"/>
    <col min="4" max="4" width="100" style="2" customWidth="1"/>
    <col min="5" max="6" width="20" customWidth="1"/>
    <col min="7" max="16384" width="10.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599484.68999999994</v>
      </c>
      <c r="C9" s="60">
        <f>SUM(C10:C16)</f>
        <v>459176.98</v>
      </c>
      <c r="D9" s="100" t="s">
        <v>54</v>
      </c>
      <c r="E9" s="60">
        <f>SUM(E10:E18)</f>
        <v>2144790.1100000003</v>
      </c>
      <c r="F9" s="60">
        <f>SUM(F10:F18)</f>
        <v>1860904.42</v>
      </c>
    </row>
    <row r="10" spans="1:6" x14ac:dyDescent="0.25">
      <c r="A10" s="96" t="s">
        <v>4</v>
      </c>
      <c r="B10" s="60"/>
      <c r="C10" s="60"/>
      <c r="D10" s="101" t="s">
        <v>55</v>
      </c>
      <c r="E10" s="60"/>
      <c r="F10" s="60"/>
    </row>
    <row r="11" spans="1:6" x14ac:dyDescent="0.25">
      <c r="A11" s="96" t="s">
        <v>5</v>
      </c>
      <c r="B11" s="60"/>
      <c r="C11" s="60"/>
      <c r="D11" s="101" t="s">
        <v>56</v>
      </c>
      <c r="E11" s="60">
        <v>822582</v>
      </c>
      <c r="F11" s="60">
        <v>1191284</v>
      </c>
    </row>
    <row r="12" spans="1:6" x14ac:dyDescent="0.25">
      <c r="A12" s="96" t="s">
        <v>6</v>
      </c>
      <c r="B12" s="77">
        <v>599484.68999999994</v>
      </c>
      <c r="C12" s="60">
        <v>459176.98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1322208.1100000001</v>
      </c>
      <c r="F16" s="60">
        <v>669620.42000000004</v>
      </c>
    </row>
    <row r="17" spans="1:6" x14ac:dyDescent="0.25">
      <c r="A17" s="95" t="s">
        <v>11</v>
      </c>
      <c r="B17" s="60">
        <f>SUM(B18:B24)</f>
        <v>10826528.859999999</v>
      </c>
      <c r="C17" s="60">
        <f>SUM(C18:C24)</f>
        <v>8982743.6999999993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/>
      <c r="F18" s="60"/>
    </row>
    <row r="19" spans="1:6" x14ac:dyDescent="0.25">
      <c r="A19" s="97" t="s">
        <v>13</v>
      </c>
      <c r="B19" s="60">
        <v>17777.669999999998</v>
      </c>
      <c r="C19" s="60">
        <v>17777.669999999998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-78</v>
      </c>
      <c r="C20" s="60">
        <v>-78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10808829.189999999</v>
      </c>
      <c r="C21" s="60">
        <v>8965044.0299999993</v>
      </c>
      <c r="D21" s="101" t="s">
        <v>66</v>
      </c>
      <c r="E21" s="60"/>
      <c r="F21" s="60"/>
    </row>
    <row r="22" spans="1:6" x14ac:dyDescent="0.25">
      <c r="A22" s="97" t="s">
        <v>16</v>
      </c>
      <c r="B22" s="60"/>
      <c r="C22" s="60"/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300000</v>
      </c>
      <c r="F23" s="60">
        <f>F24+F25</f>
        <v>300000</v>
      </c>
    </row>
    <row r="24" spans="1:6" x14ac:dyDescent="0.25">
      <c r="A24" s="97" t="s">
        <v>18</v>
      </c>
      <c r="B24" s="60"/>
      <c r="C24" s="60"/>
      <c r="D24" s="101" t="s">
        <v>69</v>
      </c>
      <c r="E24" s="60">
        <v>300000</v>
      </c>
      <c r="F24" s="60">
        <v>300000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194870.57</v>
      </c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-194870.57</v>
      </c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220722.83</v>
      </c>
      <c r="C37" s="60">
        <v>229028.39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11646736.379999999</v>
      </c>
      <c r="C47" s="61">
        <f>C9+C17+C25+C31+C38+C41+C37</f>
        <v>9670949.0700000003</v>
      </c>
      <c r="D47" s="99" t="s">
        <v>91</v>
      </c>
      <c r="E47" s="61">
        <f>E9+E19+E23+E26+E27+E31+E38+E42</f>
        <v>2444790.1100000003</v>
      </c>
      <c r="F47" s="61">
        <f>F9+F19+F23+F26+F27+F31+F38+F42</f>
        <v>2160904.42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1718021.43</v>
      </c>
      <c r="C52" s="60">
        <v>1694901.58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7886952.4100000001</v>
      </c>
      <c r="C53" s="60">
        <v>7886952.4100000001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364271</v>
      </c>
      <c r="C54" s="60">
        <v>364271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-4499936.6399999997</v>
      </c>
      <c r="C55" s="60">
        <v>-3364111.6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2444790.1100000003</v>
      </c>
      <c r="F59" s="61">
        <f>F47+F57</f>
        <v>2160904.42</v>
      </c>
    </row>
    <row r="60" spans="1:6" x14ac:dyDescent="0.25">
      <c r="A60" s="55" t="s">
        <v>50</v>
      </c>
      <c r="B60" s="61">
        <f>SUM(B50:B58)</f>
        <v>5469308.2000000002</v>
      </c>
      <c r="C60" s="61">
        <f>SUM(C50:C58)</f>
        <v>6582013.3900000006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17116044.579999998</v>
      </c>
      <c r="C62" s="61">
        <f>SUM(C47+C60)</f>
        <v>16252962.460000001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-1351638.95</v>
      </c>
      <c r="F63" s="77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77">
        <v>-1351638.95</v>
      </c>
      <c r="F64" s="77">
        <v>-1351638.95</v>
      </c>
    </row>
    <row r="65" spans="1:6" x14ac:dyDescent="0.25">
      <c r="A65" s="54"/>
      <c r="B65" s="54"/>
      <c r="C65" s="54"/>
      <c r="D65" s="41" t="s">
        <v>104</v>
      </c>
      <c r="E65" s="77"/>
      <c r="F65" s="77"/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16022893.42</v>
      </c>
      <c r="F68" s="77">
        <f>SUM(F69:F73)</f>
        <v>15443696.99</v>
      </c>
    </row>
    <row r="69" spans="1:6" x14ac:dyDescent="0.25">
      <c r="A69" s="12"/>
      <c r="B69" s="54"/>
      <c r="C69" s="54"/>
      <c r="D69" s="103" t="s">
        <v>107</v>
      </c>
      <c r="E69" s="77">
        <v>879196.43</v>
      </c>
      <c r="F69" s="77">
        <v>1188383.25</v>
      </c>
    </row>
    <row r="70" spans="1:6" x14ac:dyDescent="0.25">
      <c r="A70" s="12"/>
      <c r="B70" s="54"/>
      <c r="C70" s="54"/>
      <c r="D70" s="103" t="s">
        <v>108</v>
      </c>
      <c r="E70" s="77">
        <v>15143696.99</v>
      </c>
      <c r="F70" s="77">
        <v>14255313.74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14671254.470000001</v>
      </c>
      <c r="F79" s="61">
        <f>F63+F68+F75</f>
        <v>14092058.040000001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17116044.580000002</v>
      </c>
      <c r="F81" s="61">
        <f>F59+F79</f>
        <v>16252962.460000001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375" bestFit="1" customWidth="1"/>
    <col min="2" max="14" width="3" customWidth="1"/>
    <col min="15" max="15" width="63.37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599484.68999999994</v>
      </c>
      <c r="Q4" s="18">
        <f>'Formato 1'!C9</f>
        <v>459176.98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599484.68999999994</v>
      </c>
      <c r="Q7" s="18">
        <f>'Formato 1'!C12</f>
        <v>459176.98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10826528.859999999</v>
      </c>
      <c r="Q12" s="18">
        <f>'Formato 1'!C17</f>
        <v>8982743.6999999993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17777.669999999998</v>
      </c>
      <c r="Q14" s="18">
        <f>'Formato 1'!C19</f>
        <v>17777.669999999998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-78</v>
      </c>
      <c r="Q15" s="18">
        <f>'Formato 1'!C20</f>
        <v>-78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10808829.189999999</v>
      </c>
      <c r="Q16" s="18">
        <f>'Formato 1'!C21</f>
        <v>8965044.0299999993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194870.57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-194870.57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220722.83</v>
      </c>
      <c r="Q32" s="18">
        <f>'Formato 1'!C37</f>
        <v>229028.39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220722.83</v>
      </c>
      <c r="Q33" s="18">
        <f>'Formato 1'!C37</f>
        <v>229028.39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11646736.379999999</v>
      </c>
      <c r="Q42" s="18">
        <f>'Formato 1'!C47</f>
        <v>9670949.0700000003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1718021.43</v>
      </c>
      <c r="Q46">
        <f>'Formato 1'!C52</f>
        <v>1694901.58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7886952.4100000001</v>
      </c>
      <c r="Q47">
        <f>'Formato 1'!C53</f>
        <v>7886952.4100000001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-4499936.6399999997</v>
      </c>
      <c r="Q49">
        <f>'Formato 1'!C55</f>
        <v>-3364111.6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5469308.2000000002</v>
      </c>
      <c r="Q53">
        <f>'Formato 1'!C60</f>
        <v>6582013.3900000006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17116044.579999998</v>
      </c>
      <c r="Q54">
        <f>'Formato 1'!C62</f>
        <v>16252962.460000001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2144790.1100000003</v>
      </c>
      <c r="Q57">
        <f>'Formato 1'!F9</f>
        <v>1860904.42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822582</v>
      </c>
      <c r="Q59">
        <f>'Formato 1'!F11</f>
        <v>1191284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1322208.1100000001</v>
      </c>
      <c r="Q64">
        <f>'Formato 1'!F16</f>
        <v>669620.42000000004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300000</v>
      </c>
      <c r="Q71">
        <f>'Formato 1'!F23</f>
        <v>300000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300000</v>
      </c>
      <c r="Q72">
        <f>'Formato 1'!F24</f>
        <v>300000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2444790.1100000003</v>
      </c>
      <c r="Q95">
        <f>'Formato 1'!F47</f>
        <v>2160904.42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2444790.1100000003</v>
      </c>
      <c r="Q104">
        <f>'Formato 1'!F59</f>
        <v>2160904.42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16022893.42</v>
      </c>
      <c r="Q110">
        <f>'Formato 1'!F68</f>
        <v>15443696.99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879196.43</v>
      </c>
      <c r="Q111">
        <f>'Formato 1'!F69</f>
        <v>1188383.25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15143696.99</v>
      </c>
      <c r="Q112">
        <f>'Formato 1'!F70</f>
        <v>14255313.74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14671254.470000001</v>
      </c>
      <c r="Q119">
        <f>'Formato 1'!F79</f>
        <v>14092058.040000001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17116044.580000002</v>
      </c>
      <c r="Q120">
        <f>'Formato 1'!F81</f>
        <v>16252962.460000001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abSelected="1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5" bestFit="1" customWidth="1"/>
    <col min="2" max="4" width="20.75" customWidth="1"/>
    <col min="5" max="5" width="27.75" customWidth="1"/>
    <col min="6" max="7" width="20.75" customWidth="1"/>
    <col min="8" max="8" width="31.25" customWidth="1"/>
    <col min="9" max="9" width="0" hidden="1" customWidth="1"/>
    <col min="10" max="16384" width="10.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B15" sqref="B15:K18"/>
    </sheetView>
  </sheetViews>
  <sheetFormatPr baseColWidth="10" defaultColWidth="0" defaultRowHeight="15" zeroHeight="1" x14ac:dyDescent="0.25"/>
  <cols>
    <col min="1" max="1" width="76.25" customWidth="1"/>
    <col min="2" max="6" width="20.75" customWidth="1"/>
    <col min="7" max="11" width="25.75" customWidth="1"/>
    <col min="12" max="12" width="10.75" hidden="1" customWidth="1"/>
    <col min="13" max="16384" width="10.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60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27.875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 de Windows</cp:lastModifiedBy>
  <cp:lastPrinted>2017-02-04T00:56:20Z</cp:lastPrinted>
  <dcterms:created xsi:type="dcterms:W3CDTF">2017-01-19T17:59:06Z</dcterms:created>
  <dcterms:modified xsi:type="dcterms:W3CDTF">2020-04-16T19:25:14Z</dcterms:modified>
</cp:coreProperties>
</file>